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 Privé\2 Immobilier\2 V Day\VD Syndic\VD SY Compta\"/>
    </mc:Choice>
  </mc:AlternateContent>
  <bookViews>
    <workbookView xWindow="9900" yWindow="30" windowWidth="13860" windowHeight="14640" tabRatio="774" firstSheet="10" activeTab="19"/>
  </bookViews>
  <sheets>
    <sheet name="Rubriques" sheetId="2" r:id="rId1"/>
    <sheet name="Provisions" sheetId="1" r:id="rId2"/>
    <sheet name="Fonds" sheetId="5" r:id="rId3"/>
    <sheet name="Résumé" sheetId="4" r:id="rId4"/>
    <sheet name="Techem" sheetId="11" r:id="rId5"/>
    <sheet name="Décompte" sheetId="22" r:id="rId6"/>
    <sheet name="R0 Assurances" sheetId="14" r:id="rId7"/>
    <sheet name="R1 Electricité" sheetId="10" r:id="rId8"/>
    <sheet name="R2 Eau" sheetId="9" r:id="rId9"/>
    <sheet name="R3 Asc. contrôle" sheetId="21" r:id="rId10"/>
    <sheet name="R4 Asc. entretien" sheetId="13" r:id="rId11"/>
    <sheet name="R5 Chaudière" sheetId="16" r:id="rId12"/>
    <sheet name="R6 Mazout" sheetId="7" r:id="rId13"/>
    <sheet name="R7 Produits Entretien" sheetId="19" r:id="rId14"/>
    <sheet name="R8 Pts Travaux" sheetId="17" r:id="rId15"/>
    <sheet name="R9 Gros Travaux" sheetId="20" r:id="rId16"/>
    <sheet name="R10 Frais divers" sheetId="6" r:id="rId17"/>
    <sheet name="R11 Frais Gestion" sheetId="3" r:id="rId18"/>
    <sheet name="R12 Frais privat." sheetId="18" r:id="rId19"/>
    <sheet name="RE Rému Syndic" sheetId="15" r:id="rId20"/>
    <sheet name="D01 Millièmes" sheetId="25" r:id="rId21"/>
    <sheet name="D02 Clés" sheetId="23" r:id="rId22"/>
    <sheet name="D03 Travaux" sheetId="24" r:id="rId23"/>
  </sheets>
  <definedNames>
    <definedName name="_xlnm.Print_Area" localSheetId="2">Fonds!$A$2:$G$22</definedName>
    <definedName name="_xlnm.Print_Area" localSheetId="1">Provisions!$A$2:$G$20</definedName>
    <definedName name="_xlnm.Print_Area" localSheetId="0">Rubriques!$A$18:$G$224</definedName>
  </definedNames>
  <calcPr calcId="152511"/>
</workbook>
</file>

<file path=xl/calcChain.xml><?xml version="1.0" encoding="utf-8"?>
<calcChain xmlns="http://schemas.openxmlformats.org/spreadsheetml/2006/main">
  <c r="G188" i="2" l="1"/>
  <c r="D113" i="22" l="1"/>
  <c r="H113" i="22" s="1"/>
  <c r="F113" i="22"/>
  <c r="D114" i="22"/>
  <c r="F114" i="22"/>
  <c r="F116" i="22" s="1"/>
  <c r="H114" i="22"/>
  <c r="D115" i="22"/>
  <c r="H115" i="22" s="1"/>
  <c r="F115" i="22"/>
  <c r="D116" i="22"/>
  <c r="H116" i="22" s="1"/>
  <c r="D117" i="22"/>
  <c r="F117" i="22"/>
  <c r="H117" i="22"/>
  <c r="D118" i="22"/>
  <c r="H118" i="22" s="1"/>
  <c r="D119" i="22"/>
  <c r="H119" i="22" s="1"/>
  <c r="D120" i="22"/>
  <c r="H120" i="22"/>
  <c r="D121" i="22"/>
  <c r="G121" i="22"/>
  <c r="D122" i="22"/>
  <c r="G122" i="22" s="1"/>
  <c r="D123" i="22"/>
  <c r="G123" i="22" s="1"/>
  <c r="F123" i="22"/>
  <c r="D124" i="22"/>
  <c r="F124" i="22"/>
  <c r="G124" i="22"/>
  <c r="H127" i="22"/>
  <c r="D92" i="22"/>
  <c r="F92" i="22"/>
  <c r="F103" i="22" s="1"/>
  <c r="H92" i="22"/>
  <c r="D93" i="22"/>
  <c r="H93" i="22" s="1"/>
  <c r="F93" i="22"/>
  <c r="D94" i="22"/>
  <c r="D95" i="22"/>
  <c r="H95" i="22" s="1"/>
  <c r="F95" i="22"/>
  <c r="D96" i="22"/>
  <c r="D97" i="22"/>
  <c r="H97" i="22"/>
  <c r="D98" i="22"/>
  <c r="D99" i="22"/>
  <c r="H99" i="22" s="1"/>
  <c r="D100" i="22"/>
  <c r="G100" i="22" s="1"/>
  <c r="G104" i="22" s="1"/>
  <c r="D101" i="22"/>
  <c r="G101" i="22"/>
  <c r="D102" i="22"/>
  <c r="G102" i="22" s="1"/>
  <c r="F102" i="22"/>
  <c r="D103" i="22"/>
  <c r="G103" i="22" s="1"/>
  <c r="H106" i="22"/>
  <c r="D71" i="22"/>
  <c r="H71" i="22" s="1"/>
  <c r="F71" i="22"/>
  <c r="D72" i="22"/>
  <c r="F72" i="22"/>
  <c r="F74" i="22" s="1"/>
  <c r="H74" i="22" s="1"/>
  <c r="H72" i="22"/>
  <c r="D73" i="22"/>
  <c r="H73" i="22" s="1"/>
  <c r="F73" i="22"/>
  <c r="D74" i="22"/>
  <c r="D75" i="22"/>
  <c r="H75" i="22" s="1"/>
  <c r="F75" i="22"/>
  <c r="F77" i="22" s="1"/>
  <c r="H77" i="22" s="1"/>
  <c r="D76" i="22"/>
  <c r="H76" i="22" s="1"/>
  <c r="D77" i="22"/>
  <c r="D78" i="22"/>
  <c r="H78" i="22"/>
  <c r="D79" i="22"/>
  <c r="G79" i="22" s="1"/>
  <c r="D80" i="22"/>
  <c r="G80" i="22" s="1"/>
  <c r="D81" i="22"/>
  <c r="F81" i="22"/>
  <c r="G81" i="22"/>
  <c r="D82" i="22"/>
  <c r="G82" i="22" s="1"/>
  <c r="F82" i="22"/>
  <c r="H85" i="22"/>
  <c r="D50" i="22"/>
  <c r="H50" i="22" s="1"/>
  <c r="F50" i="22"/>
  <c r="F61" i="22" s="1"/>
  <c r="G61" i="22" s="1"/>
  <c r="D51" i="22"/>
  <c r="H51" i="22" s="1"/>
  <c r="F51" i="22"/>
  <c r="D52" i="22"/>
  <c r="F52" i="22"/>
  <c r="F54" i="22" s="1"/>
  <c r="H52" i="22"/>
  <c r="D53" i="22"/>
  <c r="H53" i="22" s="1"/>
  <c r="F53" i="22"/>
  <c r="D54" i="22"/>
  <c r="D55" i="22"/>
  <c r="H55" i="22"/>
  <c r="D56" i="22"/>
  <c r="D57" i="22"/>
  <c r="H57" i="22" s="1"/>
  <c r="D58" i="22"/>
  <c r="G58" i="22"/>
  <c r="D59" i="22"/>
  <c r="G59" i="22" s="1"/>
  <c r="G62" i="22" s="1"/>
  <c r="D60" i="22"/>
  <c r="G60" i="22" s="1"/>
  <c r="F60" i="22"/>
  <c r="D61" i="22"/>
  <c r="H64" i="22"/>
  <c r="D29" i="22"/>
  <c r="F29" i="22"/>
  <c r="F40" i="22" s="1"/>
  <c r="H29" i="22"/>
  <c r="D30" i="22"/>
  <c r="H30" i="22" s="1"/>
  <c r="F30" i="22"/>
  <c r="D31" i="22"/>
  <c r="D32" i="22"/>
  <c r="F32" i="22"/>
  <c r="H32" i="22"/>
  <c r="D33" i="22"/>
  <c r="D34" i="22"/>
  <c r="H34" i="22" s="1"/>
  <c r="D35" i="22"/>
  <c r="D36" i="22"/>
  <c r="H36" i="22" s="1"/>
  <c r="D37" i="22"/>
  <c r="G37" i="22"/>
  <c r="G41" i="22" s="1"/>
  <c r="D38" i="22"/>
  <c r="G38" i="22"/>
  <c r="D39" i="22"/>
  <c r="F39" i="22"/>
  <c r="G39" i="22" s="1"/>
  <c r="D40" i="22"/>
  <c r="G40" i="22" s="1"/>
  <c r="H43" i="22"/>
  <c r="E19" i="1"/>
  <c r="F173" i="2"/>
  <c r="F172" i="2"/>
  <c r="F171" i="2"/>
  <c r="F170" i="2"/>
  <c r="F169" i="2"/>
  <c r="F168" i="2"/>
  <c r="F137" i="2"/>
  <c r="F136" i="2"/>
  <c r="F135" i="2"/>
  <c r="F134" i="2"/>
  <c r="F133" i="2"/>
  <c r="F132" i="2"/>
  <c r="F56" i="22" l="1"/>
  <c r="H54" i="22"/>
  <c r="H83" i="22"/>
  <c r="H31" i="22"/>
  <c r="H41" i="22" s="1"/>
  <c r="H42" i="22" s="1"/>
  <c r="H44" i="22" s="1"/>
  <c r="H62" i="22"/>
  <c r="H63" i="22" s="1"/>
  <c r="H65" i="22" s="1"/>
  <c r="H56" i="22"/>
  <c r="G83" i="22"/>
  <c r="H84" i="22" s="1"/>
  <c r="H86" i="22" s="1"/>
  <c r="H33" i="22"/>
  <c r="G125" i="22"/>
  <c r="H126" i="22" s="1"/>
  <c r="H128" i="22" s="1"/>
  <c r="H125" i="22"/>
  <c r="F94" i="22"/>
  <c r="F31" i="22"/>
  <c r="F33" i="22" s="1"/>
  <c r="F35" i="22" s="1"/>
  <c r="H35" i="22" s="1"/>
  <c r="D14" i="4"/>
  <c r="D12" i="4"/>
  <c r="D17" i="4"/>
  <c r="F96" i="22" l="1"/>
  <c r="H94" i="22"/>
  <c r="H17" i="9"/>
  <c r="D7" i="4" s="1"/>
  <c r="F16" i="9"/>
  <c r="F16" i="10"/>
  <c r="H104" i="22" l="1"/>
  <c r="H105" i="22" s="1"/>
  <c r="H107" i="22" s="1"/>
  <c r="F98" i="22"/>
  <c r="H98" i="22" s="1"/>
  <c r="H96" i="22"/>
  <c r="F5" i="21"/>
  <c r="F6" i="21"/>
  <c r="F7" i="21"/>
  <c r="F8" i="21"/>
  <c r="F9" i="21"/>
  <c r="F10" i="21"/>
  <c r="F11" i="21"/>
  <c r="F12" i="21"/>
  <c r="F13" i="21"/>
  <c r="F14" i="21"/>
  <c r="F15" i="21"/>
  <c r="F4" i="21"/>
  <c r="F5" i="15" l="1"/>
  <c r="F189" i="2" s="1"/>
  <c r="F6" i="15"/>
  <c r="F190" i="2" s="1"/>
  <c r="F7" i="15"/>
  <c r="F191" i="2" s="1"/>
  <c r="F8" i="15"/>
  <c r="F192" i="2" s="1"/>
  <c r="F9" i="15"/>
  <c r="F193" i="2" s="1"/>
  <c r="F10" i="15"/>
  <c r="F194" i="2" s="1"/>
  <c r="E11" i="11" l="1"/>
  <c r="E8" i="11"/>
  <c r="E7" i="11"/>
  <c r="E12" i="11" l="1"/>
  <c r="F5" i="24"/>
  <c r="H7" i="25"/>
  <c r="H5" i="25"/>
  <c r="H8" i="25"/>
  <c r="G10" i="25"/>
  <c r="F10" i="25"/>
  <c r="E10" i="25"/>
  <c r="D10" i="25"/>
  <c r="C10" i="25"/>
  <c r="B10" i="25"/>
  <c r="M6" i="23"/>
  <c r="M7" i="23"/>
  <c r="M8" i="23"/>
  <c r="M9" i="23"/>
  <c r="M4" i="23"/>
  <c r="M5" i="23"/>
  <c r="H10" i="25" l="1"/>
  <c r="C130" i="22"/>
  <c r="F18" i="22"/>
  <c r="F9" i="22"/>
  <c r="F11" i="22" s="1"/>
  <c r="F8" i="22"/>
  <c r="F19" i="22" s="1"/>
  <c r="G28" i="11"/>
  <c r="F28" i="11"/>
  <c r="E28" i="11"/>
  <c r="D28" i="11"/>
  <c r="C28" i="11"/>
  <c r="B28" i="11"/>
  <c r="D15" i="22" s="1"/>
  <c r="H15" i="22" s="1"/>
  <c r="F143" i="2"/>
  <c r="F144" i="2"/>
  <c r="F145" i="2"/>
  <c r="F146" i="2"/>
  <c r="F147" i="2"/>
  <c r="F148" i="2"/>
  <c r="F149" i="2"/>
  <c r="F150" i="2"/>
  <c r="F151" i="2"/>
  <c r="F152" i="2"/>
  <c r="F153" i="2"/>
  <c r="F142" i="2"/>
  <c r="F117" i="2"/>
  <c r="F118" i="2"/>
  <c r="F119" i="2"/>
  <c r="F120" i="2"/>
  <c r="F121" i="2"/>
  <c r="F122" i="2"/>
  <c r="F123" i="2"/>
  <c r="F124" i="2"/>
  <c r="F125" i="2"/>
  <c r="F126" i="2"/>
  <c r="F127" i="2"/>
  <c r="F116" i="2"/>
  <c r="F53" i="2"/>
  <c r="F54" i="2"/>
  <c r="F55" i="2"/>
  <c r="F56" i="2"/>
  <c r="F57" i="2"/>
  <c r="F58" i="2"/>
  <c r="F59" i="2"/>
  <c r="F60" i="2"/>
  <c r="F61" i="2"/>
  <c r="F62" i="2"/>
  <c r="F63" i="2"/>
  <c r="F52" i="2"/>
  <c r="J28" i="18"/>
  <c r="I28" i="18"/>
  <c r="H28" i="18"/>
  <c r="G28" i="18"/>
  <c r="F28" i="18"/>
  <c r="E28" i="18"/>
  <c r="D16" i="21"/>
  <c r="F16" i="21"/>
  <c r="D8" i="4" s="1"/>
  <c r="G21" i="5"/>
  <c r="F21" i="5"/>
  <c r="E21" i="5"/>
  <c r="D21" i="5"/>
  <c r="C21" i="5"/>
  <c r="B21" i="5"/>
  <c r="F16" i="20"/>
  <c r="H16" i="20"/>
  <c r="D16" i="19"/>
  <c r="F16" i="19"/>
  <c r="F183" i="2"/>
  <c r="F182" i="2"/>
  <c r="F181" i="2"/>
  <c r="F180" i="2"/>
  <c r="F179" i="2"/>
  <c r="F178" i="2"/>
  <c r="D16" i="22" s="1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4" i="6"/>
  <c r="G5" i="2"/>
  <c r="G6" i="2"/>
  <c r="G7" i="2"/>
  <c r="G8" i="2"/>
  <c r="G9" i="2"/>
  <c r="G10" i="2"/>
  <c r="G11" i="2"/>
  <c r="G12" i="2"/>
  <c r="G13" i="2"/>
  <c r="G14" i="2"/>
  <c r="G15" i="2"/>
  <c r="G4" i="2"/>
  <c r="E5" i="2"/>
  <c r="E6" i="2"/>
  <c r="E7" i="2"/>
  <c r="E8" i="2"/>
  <c r="E9" i="2"/>
  <c r="E10" i="2"/>
  <c r="E11" i="2"/>
  <c r="E12" i="2"/>
  <c r="E13" i="2"/>
  <c r="E14" i="2"/>
  <c r="E15" i="2"/>
  <c r="E4" i="2"/>
  <c r="D5" i="2"/>
  <c r="D6" i="2"/>
  <c r="D7" i="2"/>
  <c r="D8" i="2"/>
  <c r="D9" i="2"/>
  <c r="D10" i="2"/>
  <c r="D11" i="2"/>
  <c r="D12" i="2"/>
  <c r="D13" i="2"/>
  <c r="D14" i="2"/>
  <c r="D15" i="2"/>
  <c r="D4" i="2"/>
  <c r="C5" i="2"/>
  <c r="C6" i="2"/>
  <c r="C7" i="2"/>
  <c r="C8" i="2"/>
  <c r="C9" i="2"/>
  <c r="C10" i="2"/>
  <c r="C11" i="2"/>
  <c r="C12" i="2"/>
  <c r="C13" i="2"/>
  <c r="C14" i="2"/>
  <c r="C15" i="2"/>
  <c r="C4" i="2"/>
  <c r="G85" i="2"/>
  <c r="G86" i="2"/>
  <c r="G87" i="2"/>
  <c r="G88" i="2"/>
  <c r="G89" i="2"/>
  <c r="G90" i="2"/>
  <c r="G91" i="2"/>
  <c r="G92" i="2"/>
  <c r="G93" i="2"/>
  <c r="G94" i="2"/>
  <c r="G95" i="2"/>
  <c r="G84" i="2"/>
  <c r="E85" i="2"/>
  <c r="E86" i="2"/>
  <c r="E87" i="2"/>
  <c r="E88" i="2"/>
  <c r="E89" i="2"/>
  <c r="E90" i="2"/>
  <c r="E91" i="2"/>
  <c r="E92" i="2"/>
  <c r="E93" i="2"/>
  <c r="E94" i="2"/>
  <c r="E95" i="2"/>
  <c r="E84" i="2"/>
  <c r="D85" i="2"/>
  <c r="D86" i="2"/>
  <c r="D87" i="2"/>
  <c r="D88" i="2"/>
  <c r="D89" i="2"/>
  <c r="D90" i="2"/>
  <c r="D91" i="2"/>
  <c r="D92" i="2"/>
  <c r="D93" i="2"/>
  <c r="D94" i="2"/>
  <c r="D95" i="2"/>
  <c r="D84" i="2"/>
  <c r="D68" i="2"/>
  <c r="H5" i="3"/>
  <c r="H11" i="3"/>
  <c r="H12" i="3"/>
  <c r="H13" i="3"/>
  <c r="H14" i="3"/>
  <c r="H4" i="3"/>
  <c r="D37" i="2"/>
  <c r="D38" i="2"/>
  <c r="D39" i="2"/>
  <c r="D40" i="2"/>
  <c r="D41" i="2"/>
  <c r="D42" i="2"/>
  <c r="D43" i="2"/>
  <c r="D44" i="2"/>
  <c r="D45" i="2"/>
  <c r="D46" i="2"/>
  <c r="D47" i="2"/>
  <c r="D36" i="2"/>
  <c r="E41" i="2"/>
  <c r="F27" i="9"/>
  <c r="H27" i="9" s="1"/>
  <c r="F28" i="9"/>
  <c r="H28" i="9" s="1"/>
  <c r="F26" i="9"/>
  <c r="H26" i="9" s="1"/>
  <c r="H5" i="17"/>
  <c r="H6" i="17"/>
  <c r="H7" i="17"/>
  <c r="H8" i="17"/>
  <c r="H9" i="17"/>
  <c r="H10" i="17"/>
  <c r="H11" i="17"/>
  <c r="H12" i="17"/>
  <c r="H13" i="17"/>
  <c r="H14" i="17"/>
  <c r="H4" i="17"/>
  <c r="F5" i="9"/>
  <c r="F6" i="9"/>
  <c r="F7" i="9"/>
  <c r="F8" i="9"/>
  <c r="F9" i="9"/>
  <c r="F10" i="9"/>
  <c r="F11" i="9"/>
  <c r="F12" i="9"/>
  <c r="E12" i="9" s="1"/>
  <c r="F13" i="9"/>
  <c r="F14" i="9"/>
  <c r="F15" i="9"/>
  <c r="F4" i="9"/>
  <c r="G189" i="2"/>
  <c r="G190" i="2"/>
  <c r="G191" i="2"/>
  <c r="G192" i="2"/>
  <c r="G193" i="2"/>
  <c r="G194" i="2"/>
  <c r="G195" i="2"/>
  <c r="G196" i="2"/>
  <c r="G197" i="2"/>
  <c r="G198" i="2"/>
  <c r="G199" i="2"/>
  <c r="E189" i="2"/>
  <c r="E190" i="2"/>
  <c r="E191" i="2"/>
  <c r="E192" i="2"/>
  <c r="E193" i="2"/>
  <c r="E194" i="2"/>
  <c r="E195" i="2"/>
  <c r="E196" i="2"/>
  <c r="E197" i="2"/>
  <c r="E198" i="2"/>
  <c r="E199" i="2"/>
  <c r="E188" i="2"/>
  <c r="D189" i="2"/>
  <c r="D190" i="2"/>
  <c r="D191" i="2"/>
  <c r="D192" i="2"/>
  <c r="D193" i="2"/>
  <c r="D194" i="2"/>
  <c r="D195" i="2"/>
  <c r="D196" i="2"/>
  <c r="D197" i="2"/>
  <c r="D198" i="2"/>
  <c r="D199" i="2"/>
  <c r="D188" i="2"/>
  <c r="D16" i="16"/>
  <c r="F15" i="16"/>
  <c r="F95" i="2" s="1"/>
  <c r="F14" i="16"/>
  <c r="F94" i="2" s="1"/>
  <c r="F13" i="16"/>
  <c r="F93" i="2" s="1"/>
  <c r="F12" i="16"/>
  <c r="F92" i="2" s="1"/>
  <c r="F11" i="16"/>
  <c r="F91" i="2" s="1"/>
  <c r="F10" i="16"/>
  <c r="F90" i="2" s="1"/>
  <c r="F9" i="16"/>
  <c r="F89" i="2" s="1"/>
  <c r="F8" i="16"/>
  <c r="F88" i="2" s="1"/>
  <c r="F7" i="16"/>
  <c r="F87" i="2" s="1"/>
  <c r="F6" i="16"/>
  <c r="F86" i="2" s="1"/>
  <c r="F5" i="16"/>
  <c r="F85" i="2" s="1"/>
  <c r="F4" i="16"/>
  <c r="H15" i="14"/>
  <c r="F15" i="2" s="1"/>
  <c r="H14" i="14"/>
  <c r="F14" i="2" s="1"/>
  <c r="H13" i="14"/>
  <c r="F13" i="2" s="1"/>
  <c r="H12" i="14"/>
  <c r="F12" i="2" s="1"/>
  <c r="H11" i="14"/>
  <c r="F11" i="2" s="1"/>
  <c r="H10" i="14"/>
  <c r="F10" i="2" s="1"/>
  <c r="H9" i="14"/>
  <c r="F9" i="2" s="1"/>
  <c r="H8" i="14"/>
  <c r="F8" i="2" s="1"/>
  <c r="H7" i="14"/>
  <c r="F7" i="2" s="1"/>
  <c r="H6" i="14"/>
  <c r="F6" i="2" s="1"/>
  <c r="H5" i="14"/>
  <c r="F5" i="2" s="1"/>
  <c r="F16" i="14"/>
  <c r="D16" i="15"/>
  <c r="F15" i="15"/>
  <c r="F199" i="2" s="1"/>
  <c r="F14" i="15"/>
  <c r="F198" i="2" s="1"/>
  <c r="F13" i="15"/>
  <c r="F197" i="2" s="1"/>
  <c r="F12" i="15"/>
  <c r="F196" i="2" s="1"/>
  <c r="F11" i="15"/>
  <c r="F195" i="2" s="1"/>
  <c r="F4" i="15"/>
  <c r="F188" i="2" s="1"/>
  <c r="G69" i="2"/>
  <c r="G70" i="2"/>
  <c r="G71" i="2"/>
  <c r="G72" i="2"/>
  <c r="G73" i="2"/>
  <c r="G74" i="2"/>
  <c r="G75" i="2"/>
  <c r="G76" i="2"/>
  <c r="G77" i="2"/>
  <c r="G78" i="2"/>
  <c r="G79" i="2"/>
  <c r="G68" i="2"/>
  <c r="E69" i="2"/>
  <c r="E70" i="2"/>
  <c r="E71" i="2"/>
  <c r="E72" i="2"/>
  <c r="E73" i="2"/>
  <c r="E74" i="2"/>
  <c r="E75" i="2"/>
  <c r="E76" i="2"/>
  <c r="E77" i="2"/>
  <c r="E78" i="2"/>
  <c r="E79" i="2"/>
  <c r="E68" i="2"/>
  <c r="G21" i="2"/>
  <c r="G22" i="2"/>
  <c r="G23" i="2"/>
  <c r="G24" i="2"/>
  <c r="G25" i="2"/>
  <c r="G26" i="2"/>
  <c r="G27" i="2"/>
  <c r="G28" i="2"/>
  <c r="G29" i="2"/>
  <c r="G30" i="2"/>
  <c r="G31" i="2"/>
  <c r="G20" i="2"/>
  <c r="E21" i="2"/>
  <c r="E22" i="2"/>
  <c r="E23" i="2"/>
  <c r="E24" i="2"/>
  <c r="E25" i="2"/>
  <c r="E26" i="2"/>
  <c r="E27" i="2"/>
  <c r="E28" i="2"/>
  <c r="E29" i="2"/>
  <c r="E30" i="2"/>
  <c r="E31" i="2"/>
  <c r="E20" i="2"/>
  <c r="D21" i="2"/>
  <c r="D22" i="2"/>
  <c r="D23" i="2"/>
  <c r="D24" i="2"/>
  <c r="D25" i="2"/>
  <c r="D26" i="2"/>
  <c r="D27" i="2"/>
  <c r="D28" i="2"/>
  <c r="D29" i="2"/>
  <c r="D30" i="2"/>
  <c r="D31" i="2"/>
  <c r="D20" i="2"/>
  <c r="D16" i="13"/>
  <c r="F15" i="13"/>
  <c r="F79" i="2" s="1"/>
  <c r="F14" i="13"/>
  <c r="F78" i="2" s="1"/>
  <c r="F13" i="13"/>
  <c r="F77" i="2" s="1"/>
  <c r="F12" i="13"/>
  <c r="F76" i="2" s="1"/>
  <c r="F11" i="13"/>
  <c r="F75" i="2" s="1"/>
  <c r="F10" i="13"/>
  <c r="F74" i="2" s="1"/>
  <c r="F9" i="13"/>
  <c r="F73" i="2" s="1"/>
  <c r="F8" i="13"/>
  <c r="F72" i="2" s="1"/>
  <c r="F7" i="13"/>
  <c r="F71" i="2" s="1"/>
  <c r="F6" i="13"/>
  <c r="F70" i="2" s="1"/>
  <c r="F5" i="13"/>
  <c r="F69" i="2" s="1"/>
  <c r="F4" i="13"/>
  <c r="F5" i="10"/>
  <c r="F21" i="2" s="1"/>
  <c r="F6" i="10"/>
  <c r="F22" i="2" s="1"/>
  <c r="F7" i="10"/>
  <c r="F23" i="2" s="1"/>
  <c r="F8" i="10"/>
  <c r="F24" i="2" s="1"/>
  <c r="F9" i="10"/>
  <c r="F25" i="2" s="1"/>
  <c r="F10" i="10"/>
  <c r="F26" i="2" s="1"/>
  <c r="F11" i="10"/>
  <c r="F27" i="2" s="1"/>
  <c r="F12" i="10"/>
  <c r="F28" i="2" s="1"/>
  <c r="F13" i="10"/>
  <c r="F29" i="2" s="1"/>
  <c r="F14" i="10"/>
  <c r="F30" i="2" s="1"/>
  <c r="F15" i="10"/>
  <c r="F31" i="2" s="1"/>
  <c r="F4" i="10"/>
  <c r="G37" i="2"/>
  <c r="G38" i="2"/>
  <c r="G39" i="2"/>
  <c r="G40" i="2"/>
  <c r="G41" i="2"/>
  <c r="G42" i="2"/>
  <c r="G43" i="2"/>
  <c r="G44" i="2"/>
  <c r="G45" i="2"/>
  <c r="G46" i="2"/>
  <c r="G47" i="2"/>
  <c r="G36" i="2"/>
  <c r="F37" i="2"/>
  <c r="F38" i="2"/>
  <c r="F39" i="2"/>
  <c r="F40" i="2"/>
  <c r="F41" i="2"/>
  <c r="F42" i="2"/>
  <c r="F43" i="2"/>
  <c r="F44" i="2"/>
  <c r="F45" i="2"/>
  <c r="F46" i="2"/>
  <c r="F47" i="2"/>
  <c r="F36" i="2"/>
  <c r="E37" i="2"/>
  <c r="E38" i="2"/>
  <c r="E39" i="2"/>
  <c r="E40" i="2"/>
  <c r="E42" i="2"/>
  <c r="E43" i="2"/>
  <c r="E44" i="2"/>
  <c r="E45" i="2"/>
  <c r="E46" i="2"/>
  <c r="E47" i="2"/>
  <c r="E36" i="2"/>
  <c r="E101" i="2"/>
  <c r="E102" i="2"/>
  <c r="E103" i="2"/>
  <c r="E104" i="2"/>
  <c r="E105" i="2"/>
  <c r="E106" i="2"/>
  <c r="E107" i="2"/>
  <c r="E108" i="2"/>
  <c r="E109" i="2"/>
  <c r="E110" i="2"/>
  <c r="E111" i="2"/>
  <c r="E100" i="2"/>
  <c r="G101" i="2"/>
  <c r="G102" i="2"/>
  <c r="G103" i="2"/>
  <c r="G104" i="2"/>
  <c r="G105" i="2"/>
  <c r="G106" i="2"/>
  <c r="G107" i="2"/>
  <c r="G108" i="2"/>
  <c r="G109" i="2"/>
  <c r="G110" i="2"/>
  <c r="G111" i="2"/>
  <c r="G100" i="2"/>
  <c r="D101" i="2"/>
  <c r="D102" i="2"/>
  <c r="D103" i="2"/>
  <c r="D104" i="2"/>
  <c r="D105" i="2"/>
  <c r="D106" i="2"/>
  <c r="D107" i="2"/>
  <c r="D108" i="2"/>
  <c r="D109" i="2"/>
  <c r="D110" i="2"/>
  <c r="D111" i="2"/>
  <c r="D100" i="2"/>
  <c r="E16" i="7"/>
  <c r="D17" i="9"/>
  <c r="D16" i="7"/>
  <c r="F5" i="7"/>
  <c r="H5" i="7" s="1"/>
  <c r="F101" i="2" s="1"/>
  <c r="F6" i="7"/>
  <c r="H6" i="7" s="1"/>
  <c r="F102" i="2" s="1"/>
  <c r="F7" i="7"/>
  <c r="H7" i="7" s="1"/>
  <c r="F103" i="2" s="1"/>
  <c r="F8" i="7"/>
  <c r="H8" i="7" s="1"/>
  <c r="F104" i="2" s="1"/>
  <c r="F9" i="7"/>
  <c r="H9" i="7" s="1"/>
  <c r="F105" i="2" s="1"/>
  <c r="F10" i="7"/>
  <c r="F11" i="7"/>
  <c r="H11" i="7" s="1"/>
  <c r="F107" i="2" s="1"/>
  <c r="F12" i="7"/>
  <c r="H12" i="7" s="1"/>
  <c r="F108" i="2" s="1"/>
  <c r="F13" i="7"/>
  <c r="H13" i="7" s="1"/>
  <c r="F109" i="2" s="1"/>
  <c r="F14" i="7"/>
  <c r="H14" i="7" s="1"/>
  <c r="F110" i="2" s="1"/>
  <c r="F15" i="7"/>
  <c r="H15" i="7" s="1"/>
  <c r="F111" i="2" s="1"/>
  <c r="F4" i="7"/>
  <c r="H4" i="7" s="1"/>
  <c r="F100" i="2" s="1"/>
  <c r="H10" i="7"/>
  <c r="F106" i="2" s="1"/>
  <c r="G19" i="1"/>
  <c r="D19" i="1"/>
  <c r="C19" i="1"/>
  <c r="B19" i="1"/>
  <c r="H22" i="22" s="1"/>
  <c r="F19" i="1"/>
  <c r="F20" i="2" l="1"/>
  <c r="F32" i="2" s="1"/>
  <c r="F17" i="10"/>
  <c r="D6" i="4" s="1"/>
  <c r="F154" i="2"/>
  <c r="F128" i="2"/>
  <c r="F184" i="2"/>
  <c r="F64" i="2"/>
  <c r="G22" i="5"/>
  <c r="H18" i="6"/>
  <c r="H15" i="3"/>
  <c r="D16" i="4" s="1"/>
  <c r="H15" i="17"/>
  <c r="D13" i="4" s="1"/>
  <c r="F48" i="2"/>
  <c r="H16" i="7"/>
  <c r="D11" i="4" s="1"/>
  <c r="F16" i="15"/>
  <c r="F112" i="2"/>
  <c r="F16" i="16"/>
  <c r="D10" i="4" s="1"/>
  <c r="F16" i="13"/>
  <c r="D9" i="4" s="1"/>
  <c r="J29" i="18"/>
  <c r="F10" i="22"/>
  <c r="F12" i="22" s="1"/>
  <c r="F14" i="22" s="1"/>
  <c r="G16" i="22"/>
  <c r="F84" i="2"/>
  <c r="F96" i="2" s="1"/>
  <c r="F68" i="2"/>
  <c r="F80" i="2" s="1"/>
  <c r="F200" i="2"/>
  <c r="G20" i="1"/>
  <c r="H4" i="14"/>
  <c r="F16" i="7"/>
  <c r="H24" i="9"/>
  <c r="H30" i="9" s="1"/>
  <c r="F17" i="9"/>
  <c r="D17" i="10"/>
  <c r="F163" i="2" l="1"/>
  <c r="D15" i="4"/>
  <c r="D9" i="22"/>
  <c r="H9" i="22" s="1"/>
  <c r="D19" i="22"/>
  <c r="G19" i="22" s="1"/>
  <c r="D10" i="22"/>
  <c r="H10" i="22" s="1"/>
  <c r="F158" i="2"/>
  <c r="F161" i="2"/>
  <c r="F162" i="2"/>
  <c r="F160" i="2"/>
  <c r="F159" i="2"/>
  <c r="D8" i="22"/>
  <c r="H8" i="22" s="1"/>
  <c r="D12" i="22"/>
  <c r="H12" i="22" s="1"/>
  <c r="D11" i="22"/>
  <c r="H11" i="22" s="1"/>
  <c r="H16" i="14"/>
  <c r="D5" i="4" s="1"/>
  <c r="F4" i="2"/>
  <c r="F16" i="2" s="1"/>
  <c r="F164" i="2" l="1"/>
  <c r="F174" i="2"/>
  <c r="F138" i="2"/>
  <c r="D18" i="22"/>
  <c r="G18" i="22" s="1"/>
  <c r="D14" i="22" l="1"/>
  <c r="H14" i="22" s="1"/>
  <c r="D17" i="22"/>
  <c r="G17" i="22" s="1"/>
  <c r="G20" i="22" s="1"/>
  <c r="D13" i="22"/>
  <c r="H13" i="22" s="1"/>
  <c r="H20" i="22" l="1"/>
  <c r="H21" i="22" s="1"/>
  <c r="H23" i="22" s="1"/>
</calcChain>
</file>

<file path=xl/comments1.xml><?xml version="1.0" encoding="utf-8"?>
<comments xmlns="http://schemas.openxmlformats.org/spreadsheetml/2006/main">
  <authors>
    <author>David Devondel</author>
  </authors>
  <commentList>
    <comment ref="I2" authorId="0" shapeId="0">
      <text>
        <r>
          <rPr>
            <sz val="14"/>
            <color indexed="30"/>
            <rFont val="Tahoma"/>
            <family val="2"/>
          </rPr>
          <t xml:space="preserve">             RUBRIQUES
R00 - Assurances
R01 - Electricité
R02 - Eau
R03 - Asc. contrôle
R04 - Asc. entretien
R05 - Chaudière
R06 - Combustible
R07 - Produits d'entretien
R08 - Petits Travaux
R09 - Gros Travaux
R10 - Frais divers
R11 - Frais de gestion
R12 - Frais privatifs
RE - Rémunération Syndic
D01 - Millièmes
D02 - Clés
D03 - Planning travaux
</t>
        </r>
      </text>
    </comment>
  </commentList>
</comments>
</file>

<file path=xl/comments2.xml><?xml version="1.0" encoding="utf-8"?>
<comments xmlns="http://schemas.openxmlformats.org/spreadsheetml/2006/main">
  <authors>
    <author>DEVONDEL David</author>
  </authors>
  <commentList>
    <comment ref="H5" authorId="0" shapeId="0">
      <text>
        <r>
          <rPr>
            <b/>
            <sz val="12"/>
            <color indexed="12"/>
            <rFont val="Calibri"/>
            <family val="2"/>
            <scheme val="minor"/>
          </rPr>
          <t xml:space="preserve">Calcul pour le formulaire
de répartion de chauffage
1. voir formulaire année précédante
2. additionner les factures mazout/gaz
3. frais d'entretien (chauffagiste)
4. frais d'électricité (commun)
5. stock restant au moment du relevé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 shapeId="0">
      <text>
        <r>
          <rPr>
            <b/>
            <sz val="12"/>
            <color indexed="39"/>
            <rFont val="Calibri"/>
            <family val="2"/>
            <scheme val="minor"/>
          </rPr>
          <t>Retranscrir les deux valeurs du poste 5 de l'année précédante.</t>
        </r>
      </text>
    </comment>
    <comment ref="F8" authorId="0" shapeId="0">
      <text>
        <r>
          <rPr>
            <b/>
            <sz val="12"/>
            <color indexed="39"/>
            <rFont val="Calibri"/>
            <family val="2"/>
            <scheme val="minor"/>
          </rPr>
          <t>Additionner les factures de mazout pour la période de chauffe se rapprochant le plus du 05 janvier d'une à année à l'autre.</t>
        </r>
      </text>
    </comment>
    <comment ref="F10" authorId="0" shapeId="0">
      <text>
        <r>
          <rPr>
            <b/>
            <sz val="12"/>
            <color indexed="39"/>
            <rFont val="Calibri"/>
            <family val="2"/>
            <scheme val="minor"/>
          </rPr>
          <t>Prendre le montant global de la facture d'électricité et injecter 2/3 de la consommation
pour le bruleur de la chaudière.  Le tiers restant représente, l'ascenseur et les communs.</t>
        </r>
      </text>
    </comment>
    <comment ref="F11" authorId="0" shapeId="0">
      <text>
        <r>
          <rPr>
            <b/>
            <sz val="12"/>
            <color indexed="39"/>
            <rFont val="Calibri"/>
            <family val="2"/>
            <scheme val="minor"/>
          </rPr>
          <t>Tant que la jauge est cassée; il faut mettre une quantité estimée par rapport à la dernière livraison de mazout.</t>
        </r>
      </text>
    </comment>
  </commentList>
</comments>
</file>

<file path=xl/comments3.xml><?xml version="1.0" encoding="utf-8"?>
<comments xmlns="http://schemas.openxmlformats.org/spreadsheetml/2006/main">
  <authors>
    <author>David Devondel</author>
  </authors>
  <commentList>
    <comment ref="H14" authorId="0" shapeId="0">
      <text>
        <r>
          <rPr>
            <b/>
            <sz val="11"/>
            <color indexed="10"/>
            <rFont val="Tahoma"/>
            <family val="2"/>
          </rPr>
          <t>Remise 20 % grâce à
Monsieur Devondel</t>
        </r>
      </text>
    </comment>
  </commentList>
</comments>
</file>

<file path=xl/comments4.xml><?xml version="1.0" encoding="utf-8"?>
<comments xmlns="http://schemas.openxmlformats.org/spreadsheetml/2006/main">
  <authors>
    <author>David Devondel</author>
  </authors>
  <commentList>
    <comment ref="F16" authorId="0" shapeId="0">
      <text>
        <r>
          <rPr>
            <b/>
            <sz val="10"/>
            <color indexed="30"/>
            <rFont val="Tahoma"/>
            <family val="2"/>
          </rPr>
          <t>Mr Sine sera entièrement remboursé suivant les semaines payées ainsi que les produits utilisés en 2012.
A partir de 2013, les produits seront achetés par la gérance et il n'y aura plus de compte "Contrat d'entretien".</t>
        </r>
      </text>
    </comment>
  </commentList>
</comments>
</file>

<file path=xl/comments5.xml><?xml version="1.0" encoding="utf-8"?>
<comments xmlns="http://schemas.openxmlformats.org/spreadsheetml/2006/main">
  <authors>
    <author>David Devondel</author>
  </authors>
  <commentList>
    <comment ref="E16" authorId="0" shapeId="0">
      <text>
        <r>
          <rPr>
            <b/>
            <sz val="10"/>
            <color indexed="10"/>
            <rFont val="Tahoma"/>
            <family val="2"/>
          </rPr>
          <t>Moyenne annuelle</t>
        </r>
      </text>
    </comment>
  </commentList>
</comments>
</file>

<file path=xl/comments6.xml><?xml version="1.0" encoding="utf-8"?>
<comments xmlns="http://schemas.openxmlformats.org/spreadsheetml/2006/main">
  <authors>
    <author>DEVONDEL David</author>
  </authors>
  <commentList>
    <comment ref="J4" authorId="0" shapeId="0">
      <text>
        <r>
          <rPr>
            <b/>
            <sz val="12"/>
            <color indexed="10"/>
            <rFont val="Tahoma"/>
            <family val="2"/>
          </rPr>
          <t>La banque ING (Mme I. Rauw) nous octroi 50 % sur les frais de gestion !  Soit environ 55,- €/an.  Tous les autres frais sont annulés depuis janvier 2016.
Fin 2016, la nouvelle gérante nous a accordé une réduction de 50,- € sur un montant de 113,74 € !</t>
        </r>
      </text>
    </comment>
  </commentList>
</comments>
</file>

<file path=xl/comments7.xml><?xml version="1.0" encoding="utf-8"?>
<comments xmlns="http://schemas.openxmlformats.org/spreadsheetml/2006/main">
  <authors>
    <author>DEVONDEL David</author>
  </authors>
  <commentList>
    <comment ref="H15" authorId="0" shapeId="0">
      <text>
        <r>
          <rPr>
            <sz val="14"/>
            <color indexed="10"/>
            <rFont val="Arial Black"/>
            <family val="2"/>
          </rPr>
          <t>Réaliser un paiement lors du décompte annuelle</t>
        </r>
      </text>
    </comment>
  </commentList>
</comments>
</file>

<file path=xl/comments8.xml><?xml version="1.0" encoding="utf-8"?>
<comments xmlns="http://schemas.openxmlformats.org/spreadsheetml/2006/main">
  <authors>
    <author>David Devondel</author>
  </authors>
  <commentList>
    <comment ref="C5" authorId="0" shapeId="0">
      <text>
        <r>
          <rPr>
            <b/>
            <sz val="10"/>
            <color indexed="12"/>
            <rFont val="Tahoma"/>
            <family val="2"/>
          </rPr>
          <t>Le locataire a réceptionné les clés le 14/01/2013.</t>
        </r>
      </text>
    </comment>
    <comment ref="F5" authorId="0" shapeId="0">
      <text>
        <r>
          <rPr>
            <b/>
            <sz val="10"/>
            <color indexed="12"/>
            <rFont val="Tahoma"/>
            <family val="2"/>
          </rPr>
          <t>Le locataire a réceptionné les clés le 14/01/2013.</t>
        </r>
      </text>
    </comment>
    <comment ref="H5" authorId="0" shapeId="0">
      <text>
        <r>
          <rPr>
            <b/>
            <sz val="10"/>
            <color indexed="12"/>
            <rFont val="Tahoma"/>
            <family val="2"/>
          </rPr>
          <t>Le locataire a réceptionné les clés le 14/01/2013.</t>
        </r>
      </text>
    </comment>
  </commentList>
</comments>
</file>

<file path=xl/sharedStrings.xml><?xml version="1.0" encoding="utf-8"?>
<sst xmlns="http://schemas.openxmlformats.org/spreadsheetml/2006/main" count="1709" uniqueCount="290">
  <si>
    <t>Date</t>
  </si>
  <si>
    <t>Période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</si>
  <si>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</si>
  <si>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</si>
  <si>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</si>
  <si>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</si>
  <si>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</si>
  <si>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</si>
  <si>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</si>
  <si>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</si>
  <si>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</si>
  <si>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</si>
  <si>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</si>
  <si>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</si>
  <si>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Désignation</t>
  </si>
  <si>
    <t>Honoraires</t>
  </si>
  <si>
    <t>Montant</t>
  </si>
  <si>
    <t>Facture</t>
  </si>
  <si>
    <t>Produits d'entretien</t>
  </si>
  <si>
    <t>Payé le</t>
  </si>
  <si>
    <t>Occupants</t>
  </si>
  <si>
    <t>Fournisseur</t>
  </si>
  <si>
    <t>TOTAL</t>
  </si>
  <si>
    <t>Rubrique 1</t>
  </si>
  <si>
    <t>Rubrique 3</t>
  </si>
  <si>
    <t>Rubrique 4</t>
  </si>
  <si>
    <t>Contrat d'entretien</t>
  </si>
  <si>
    <t>Rubrique 5</t>
  </si>
  <si>
    <t>Electricité des communs</t>
  </si>
  <si>
    <t>Rubrique 6</t>
  </si>
  <si>
    <t>Fourniture d'eau</t>
  </si>
  <si>
    <t>Rubrique 9</t>
  </si>
  <si>
    <t>Ascenseur - Utilisation</t>
  </si>
  <si>
    <t>Rubrique 11</t>
  </si>
  <si>
    <t>Petits travaux</t>
  </si>
  <si>
    <t>Rubrique 12</t>
  </si>
  <si>
    <t>Frais divers</t>
  </si>
  <si>
    <t>Chauffage - Entretien</t>
  </si>
  <si>
    <t>Fourniture de mazout</t>
  </si>
  <si>
    <t>Frais privatifs propriétaires</t>
  </si>
  <si>
    <t>Frais de gestion</t>
  </si>
  <si>
    <t>Propriétaires</t>
  </si>
  <si>
    <t>De Greef</t>
  </si>
  <si>
    <t>Smith</t>
  </si>
  <si>
    <t>Sine</t>
  </si>
  <si>
    <t>Devondel</t>
  </si>
  <si>
    <t>Lopez</t>
  </si>
  <si>
    <t>Provisions mensuelles</t>
  </si>
  <si>
    <t>Appartement</t>
  </si>
  <si>
    <t>Propriétaire</t>
  </si>
  <si>
    <t>Millième</t>
  </si>
  <si>
    <t>1G</t>
  </si>
  <si>
    <t>1D</t>
  </si>
  <si>
    <t>2G</t>
  </si>
  <si>
    <t>2D</t>
  </si>
  <si>
    <t>3G</t>
  </si>
  <si>
    <t>3D</t>
  </si>
  <si>
    <t>Total =</t>
  </si>
  <si>
    <t>Fonds de réserve</t>
  </si>
  <si>
    <t>Gros travaux</t>
  </si>
  <si>
    <t>Assurances</t>
  </si>
  <si>
    <t>Rub.</t>
  </si>
  <si>
    <t>Total</t>
  </si>
  <si>
    <t>Quotité</t>
  </si>
  <si>
    <t>Rémunération Gérance</t>
  </si>
  <si>
    <t>Quantité</t>
  </si>
  <si>
    <t>Prix/litre</t>
  </si>
  <si>
    <t>Facture n°</t>
  </si>
  <si>
    <t>TVA</t>
  </si>
  <si>
    <t>Période :</t>
  </si>
  <si>
    <t>Caloribel</t>
  </si>
  <si>
    <t>Code :</t>
  </si>
  <si>
    <t>32.624</t>
  </si>
  <si>
    <t>DEPENSE CHAUFFAGE</t>
  </si>
  <si>
    <t>2 Achat de combustible</t>
  </si>
  <si>
    <t>3 Frais entretien</t>
  </si>
  <si>
    <t>4 Frais d'électricité</t>
  </si>
  <si>
    <t>1 Stock de combustible - début</t>
  </si>
  <si>
    <t>5 Stock de combustible - fin</t>
  </si>
  <si>
    <t>DEPENSE EAU</t>
  </si>
  <si>
    <t>Prix Unitaire</t>
  </si>
  <si>
    <t>RUBRIQUE 6</t>
  </si>
  <si>
    <t>Hydrobru</t>
  </si>
  <si>
    <t>Calpam</t>
  </si>
  <si>
    <t>*</t>
  </si>
  <si>
    <t>Fourniture</t>
  </si>
  <si>
    <t>O.P.</t>
  </si>
  <si>
    <t>RUBRIQUE 5</t>
  </si>
  <si>
    <t>Electrabrel</t>
  </si>
  <si>
    <t>Entretien</t>
  </si>
  <si>
    <t>Compagnie</t>
  </si>
  <si>
    <t>Rubrique</t>
  </si>
  <si>
    <t>AG Insurance</t>
  </si>
  <si>
    <t>RUBRIQUE 1</t>
  </si>
  <si>
    <t>RUBRIQUE 9</t>
  </si>
  <si>
    <t>ACP Res. Magritte</t>
  </si>
  <si>
    <t>Total Annuelle</t>
  </si>
  <si>
    <t>Tranche 1</t>
  </si>
  <si>
    <t>Tranche 2</t>
  </si>
  <si>
    <t>Tranche 3</t>
  </si>
  <si>
    <t>Frais de Gestion</t>
  </si>
  <si>
    <t>néant</t>
  </si>
  <si>
    <t>Privatif</t>
  </si>
  <si>
    <t>Parts égales</t>
  </si>
  <si>
    <t>Miratherm</t>
  </si>
  <si>
    <t xml:space="preserve">Entretien </t>
  </si>
  <si>
    <t>DE GREEF</t>
  </si>
  <si>
    <t>SMITH</t>
  </si>
  <si>
    <t>SINE</t>
  </si>
  <si>
    <t>DEVONDEL</t>
  </si>
  <si>
    <t>DE SWERT</t>
  </si>
  <si>
    <t>LOPEZ DE LA OSSA</t>
  </si>
  <si>
    <t>Banque ING</t>
  </si>
  <si>
    <t>Néant</t>
  </si>
  <si>
    <t>RUBRIQUE 3</t>
  </si>
  <si>
    <t>Petits Travaux</t>
  </si>
  <si>
    <t>De Swert</t>
  </si>
  <si>
    <t>Report</t>
  </si>
  <si>
    <t>RUBRIQUE 4</t>
  </si>
  <si>
    <t>Frais privatifs</t>
  </si>
  <si>
    <t>Part égales</t>
  </si>
  <si>
    <t>INFO</t>
  </si>
  <si>
    <t>Répartition</t>
  </si>
  <si>
    <t>Individuelle</t>
  </si>
  <si>
    <t>Lieux</t>
  </si>
  <si>
    <t>Porte d'entrée</t>
  </si>
  <si>
    <t>Parlophone</t>
  </si>
  <si>
    <t>Originaux</t>
  </si>
  <si>
    <t>Femme de ménage</t>
  </si>
  <si>
    <t>Gérant</t>
  </si>
  <si>
    <t>Armoire</t>
  </si>
  <si>
    <t>Coffre</t>
  </si>
  <si>
    <t>Badge clés</t>
  </si>
  <si>
    <t>Coût estimé</t>
  </si>
  <si>
    <t>Changer le coffret électrique communs</t>
  </si>
  <si>
    <t>Mise en conformité ascenseur</t>
  </si>
  <si>
    <t>Nettoyage des portes de garages</t>
  </si>
  <si>
    <t>Arrivée de gaz</t>
  </si>
  <si>
    <t>Remplacement de la chaudière</t>
  </si>
  <si>
    <t>Peinture des paliers</t>
  </si>
  <si>
    <t>Réparation du toit</t>
  </si>
  <si>
    <t>Ravalement façade</t>
  </si>
  <si>
    <t>1. CHAUFFAGE</t>
  </si>
  <si>
    <t>Total des frais de chauffage</t>
  </si>
  <si>
    <t>2. EAU SANITAIRE</t>
  </si>
  <si>
    <t>Total des frais d'eau</t>
  </si>
  <si>
    <t>3. FACTURE TECHEM</t>
  </si>
  <si>
    <t>Total facture Techem</t>
  </si>
  <si>
    <t>4. TOTAL GENERAL</t>
  </si>
  <si>
    <t>Total des dépenses</t>
  </si>
  <si>
    <t>1er gauche</t>
  </si>
  <si>
    <t>2ème droit</t>
  </si>
  <si>
    <t>2ème gauche</t>
  </si>
  <si>
    <t>1er droit</t>
  </si>
  <si>
    <t>3ème gauche</t>
  </si>
  <si>
    <t>3ème droit</t>
  </si>
  <si>
    <t>Garage DeSwert</t>
  </si>
  <si>
    <t>Dépenses Totales</t>
  </si>
  <si>
    <t>Charges Locatives</t>
  </si>
  <si>
    <t>Charges Privatives</t>
  </si>
  <si>
    <t>calorimètre</t>
  </si>
  <si>
    <t>Consommation occupants</t>
  </si>
  <si>
    <t>SOUS-TOTAL</t>
  </si>
  <si>
    <t>PROVISIONS</t>
  </si>
  <si>
    <t>SOLDE</t>
  </si>
  <si>
    <t>Rémunération Gérant</t>
  </si>
  <si>
    <t>Lift Inc.</t>
  </si>
  <si>
    <t>Techem</t>
  </si>
  <si>
    <t>Rue De Koninckstraat  40 - 1080 Bruxelles - 02/529.63.00</t>
  </si>
  <si>
    <t>6 TOTAL DES FRAIS A REPARTIR</t>
  </si>
  <si>
    <t>Décompte Techem</t>
  </si>
  <si>
    <t>Total Techem</t>
  </si>
  <si>
    <t>Répartition des charges : Troisième catégorie</t>
  </si>
  <si>
    <t>Divers : 02</t>
  </si>
  <si>
    <t>Divers : 01</t>
  </si>
  <si>
    <t>Communs</t>
  </si>
  <si>
    <t>Garage</t>
  </si>
  <si>
    <t>/1000</t>
  </si>
  <si>
    <t>G1</t>
  </si>
  <si>
    <t>G2</t>
  </si>
  <si>
    <t>G3</t>
  </si>
  <si>
    <t>G4</t>
  </si>
  <si>
    <t>G5</t>
  </si>
  <si>
    <t>Travaux</t>
  </si>
  <si>
    <t>Plannifié</t>
  </si>
  <si>
    <t>Réalisé</t>
  </si>
  <si>
    <t>Artisant</t>
  </si>
  <si>
    <t>Coût</t>
  </si>
  <si>
    <t>Divers 03 : Travaux</t>
  </si>
  <si>
    <t>Peinture du hall d'entrée</t>
  </si>
  <si>
    <t>Changement des portes d'entrée</t>
  </si>
  <si>
    <t>Réparation de la toiture</t>
  </si>
  <si>
    <t>Couche de roofing argentée</t>
  </si>
  <si>
    <t>Extracteur boule</t>
  </si>
  <si>
    <t>Lignel</t>
  </si>
  <si>
    <t>Empain - Devondel</t>
  </si>
  <si>
    <t>Vrebos</t>
  </si>
  <si>
    <t>Toiture Express</t>
  </si>
  <si>
    <t>WHDC</t>
  </si>
  <si>
    <t>Changement des luminaires paliers</t>
  </si>
  <si>
    <t>Répartition des charges : Première catégorie</t>
  </si>
  <si>
    <t>au</t>
  </si>
  <si>
    <t>ANNEE 2013</t>
  </si>
  <si>
    <t>2013</t>
  </si>
  <si>
    <t>Timbres postes</t>
  </si>
  <si>
    <t>Lettres recommandées</t>
  </si>
  <si>
    <t>Cartouches d'encre</t>
  </si>
  <si>
    <t>Frais d'essence</t>
  </si>
  <si>
    <t>Frais de communication</t>
  </si>
  <si>
    <t>Fourniture de bureau</t>
  </si>
  <si>
    <t>janvier</t>
  </si>
  <si>
    <t>Boissons Assemblée générale</t>
  </si>
  <si>
    <t>avril</t>
  </si>
  <si>
    <t>RUBRIQUE 00</t>
  </si>
  <si>
    <t>RUBRIQUE 2</t>
  </si>
  <si>
    <t>RUBRIQUE 7</t>
  </si>
  <si>
    <t>Rubrique 8</t>
  </si>
  <si>
    <t>Rubrique 10</t>
  </si>
  <si>
    <t>RUBRIQUE 8</t>
  </si>
  <si>
    <t>RUBRIQUE 10</t>
  </si>
  <si>
    <t>RUBRIQUE 11</t>
  </si>
  <si>
    <t>RUBRIQUE 12</t>
  </si>
  <si>
    <t>RUBRIQUE RE</t>
  </si>
  <si>
    <t>Rubrique RE</t>
  </si>
  <si>
    <t>Rubrique 7</t>
  </si>
  <si>
    <t>Rubrique 2</t>
  </si>
  <si>
    <t>Rubrique 0</t>
  </si>
  <si>
    <t>Décompte</t>
  </si>
  <si>
    <t>Virement</t>
  </si>
  <si>
    <t>00-00-00</t>
  </si>
  <si>
    <t>Rémunération Syndic</t>
  </si>
  <si>
    <t>Fourniture combustible</t>
  </si>
  <si>
    <t>R0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</si>
  <si>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</si>
  <si>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</si>
  <si>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</si>
  <si>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</si>
  <si>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</si>
  <si>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</si>
  <si>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</si>
  <si>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</si>
  <si>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</si>
  <si>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</si>
  <si>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</si>
  <si>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Eau</t>
  </si>
  <si>
    <t>Ascenseur - Contrôle</t>
  </si>
  <si>
    <t>Ascenseur - Entretien</t>
  </si>
  <si>
    <t>Chaudière - Entretien</t>
  </si>
  <si>
    <t>Combustible</t>
  </si>
  <si>
    <t>RE</t>
  </si>
  <si>
    <t>SI16/011,078</t>
  </si>
  <si>
    <t>SI16/023,347</t>
  </si>
  <si>
    <t>SI15/029,074</t>
  </si>
  <si>
    <t>SI16/003,670</t>
  </si>
  <si>
    <t>6FV-20,160,729</t>
  </si>
  <si>
    <t>117010650935</t>
  </si>
  <si>
    <t>117010659971</t>
  </si>
  <si>
    <t>118120480172</t>
  </si>
  <si>
    <t>117030681562</t>
  </si>
  <si>
    <t>117030691874</t>
  </si>
  <si>
    <t>117040714517</t>
  </si>
  <si>
    <t>117040724842</t>
  </si>
  <si>
    <t>117030726296</t>
  </si>
  <si>
    <t>117020740775</t>
  </si>
  <si>
    <t>117060746243</t>
  </si>
  <si>
    <t>117050748553</t>
  </si>
  <si>
    <t>117050758048</t>
  </si>
  <si>
    <t>060661605776</t>
  </si>
  <si>
    <t>060661605877</t>
  </si>
  <si>
    <t>060661605978</t>
  </si>
  <si>
    <t>060661606079</t>
  </si>
  <si>
    <t>060661606180</t>
  </si>
  <si>
    <t>Consommation du 05/10/2015 au 31/12/2016</t>
  </si>
  <si>
    <t>Accident travail</t>
  </si>
  <si>
    <t>Top Habitation</t>
  </si>
  <si>
    <t>2016/604</t>
  </si>
  <si>
    <t>F16015595</t>
  </si>
  <si>
    <t>Sibelga</t>
  </si>
  <si>
    <t>Placement d'un compteur de gaz</t>
  </si>
  <si>
    <t>12088960</t>
  </si>
  <si>
    <t>David Electricité</t>
  </si>
  <si>
    <t>Enlèvement des encombrants végétaux</t>
  </si>
  <si>
    <t>2016/4/113</t>
  </si>
  <si>
    <t>mars</t>
  </si>
  <si>
    <t>novembre</t>
  </si>
  <si>
    <t>décembre</t>
  </si>
  <si>
    <t>Eclairage paliers - Mise aux normes Asc.</t>
  </si>
  <si>
    <t>2016/4/122</t>
  </si>
  <si>
    <t>D</t>
  </si>
  <si>
    <t>ANNEE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</si>
</sst>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#,##0.00\ &quot;€&quot;;[Red]\-#,##0.00\ &quot;€&quot;"/>
    <numFmt numFmtId="164" formatCode="dd\ mmmm"/>
    <numFmt numFmtId="165" formatCode="#,##0.0000\ &quot;€&quot;;[Red]\-#,##0.0000\ &quot;€&quot;"/>
    <numFmt numFmtId="166" formatCode="##\ ###\ &quot;M³&quot;"/>
    <numFmt numFmtId="167" formatCode="yyyy"/>
    <numFmt numFmtId="168" formatCode="mmmm/yy"/>
    <numFmt numFmtId="169" formatCode="#,##0.00\ &quot;€&quot;"/>
    <numFmt numFmtId="170" formatCode="#,##0.0000\ &quot;€&quot;"/>
    <numFmt numFmtId="171" formatCode="##\ &quot;Litres&quot;"/>
    <numFmt numFmtId="172" formatCode="dd\/mm\/yyyy"/>
  </numFmts>
  <fonts count="33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b/>
      <sz val="10"/>
      <color indexed="10"/>
      <name val="Tahoma"/>
      <family val="2"/>
    </font>
    <font>
      <sz val="11"/>
      <color rgb="FFC00000"/>
      <name val="Calibri"/>
      <family val="2"/>
      <scheme val="minor"/>
    </font>
    <font>
      <b/>
      <sz val="11"/>
      <color indexed="10"/>
      <name val="Tahoma"/>
      <family val="2"/>
    </font>
    <font>
      <b/>
      <sz val="11"/>
      <color rgb="FFFF0000"/>
      <name val="Calibri"/>
      <family val="2"/>
      <scheme val="minor"/>
    </font>
    <font>
      <sz val="14"/>
      <color indexed="30"/>
      <name val="Tahoma"/>
      <family val="2"/>
    </font>
    <font>
      <b/>
      <sz val="10"/>
      <color indexed="30"/>
      <name val="Tahoma"/>
      <family val="2"/>
    </font>
    <font>
      <b/>
      <sz val="20"/>
      <color theme="5" tint="-0.24994659260841701"/>
      <name val="Calibri"/>
      <family val="2"/>
      <scheme val="minor"/>
    </font>
    <font>
      <b/>
      <sz val="10"/>
      <color indexed="12"/>
      <name val="Tahoma"/>
      <family val="2"/>
    </font>
    <font>
      <b/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20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12"/>
      <color indexed="12"/>
      <name val="Calibri"/>
      <family val="2"/>
      <scheme val="minor"/>
    </font>
    <font>
      <b/>
      <sz val="12"/>
      <color indexed="39"/>
      <name val="Calibri"/>
      <family val="2"/>
      <scheme val="minor"/>
    </font>
    <font>
      <b/>
      <sz val="12"/>
      <color indexed="10"/>
      <name val="Tahoma"/>
      <family val="2"/>
    </font>
    <font>
      <sz val="14"/>
      <color indexed="10"/>
      <name val="Arial Black"/>
      <family val="2"/>
    </font>
  </fonts>
  <fills count="16">
    <fill>
      <patternFill patternType="none"/>
    </fill>
    <fill>
      <patternFill patternType="gray125"/>
    </fill>
    <fill>
      <patternFill patternType="gray125">
        <fgColor theme="3"/>
        <bgColor auto="1"/>
      </patternFill>
    </fill>
    <fill>
      <patternFill patternType="gray125">
        <fgColor theme="3"/>
      </patternFill>
    </fill>
    <fill>
      <patternFill patternType="solid">
        <fgColor indexed="65"/>
        <bgColor auto="1"/>
      </patternFill>
    </fill>
    <fill>
      <patternFill patternType="solid">
        <fgColor auto="1"/>
        <bgColor auto="1"/>
      </patternFill>
    </fill>
    <fill>
      <patternFill patternType="solid">
        <fgColor auto="1"/>
        <bgColor theme="3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gray125">
        <fgColor auto="1"/>
      </patternFill>
    </fill>
    <fill>
      <patternFill patternType="solid">
        <fgColor indexed="65"/>
        <bgColor theme="0"/>
      </patternFill>
    </fill>
    <fill>
      <patternFill patternType="lightGray">
        <fgColor rgb="FF7030A0"/>
        <bgColor auto="1"/>
      </patternFill>
    </fill>
    <fill>
      <patternFill patternType="solid">
        <fgColor indexed="65"/>
        <bgColor theme="4"/>
      </patternFill>
    </fill>
    <fill>
      <patternFill patternType="gray125">
        <fgColor theme="4"/>
      </patternFill>
    </fill>
    <fill>
      <patternFill patternType="solid">
        <fgColor indexed="65"/>
        <bgColor indexed="64"/>
      </patternFill>
    </fill>
    <fill>
      <patternFill patternType="gray125">
        <fgColor theme="3"/>
        <bgColor theme="0"/>
      </patternFill>
    </fill>
  </fills>
  <borders count="118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 style="thick">
        <color theme="4"/>
      </top>
      <bottom style="medium">
        <color theme="4"/>
      </bottom>
      <diagonal/>
    </border>
    <border>
      <left/>
      <right/>
      <top style="thick">
        <color theme="4"/>
      </top>
      <bottom style="medium">
        <color theme="4"/>
      </bottom>
      <diagonal/>
    </border>
    <border>
      <left/>
      <right style="thick">
        <color theme="4"/>
      </right>
      <top style="thick">
        <color theme="4"/>
      </top>
      <bottom style="medium">
        <color theme="4"/>
      </bottom>
      <diagonal/>
    </border>
    <border>
      <left style="thick">
        <color theme="4"/>
      </left>
      <right/>
      <top style="medium">
        <color theme="4"/>
      </top>
      <bottom style="thick">
        <color theme="4"/>
      </bottom>
      <diagonal/>
    </border>
    <border>
      <left/>
      <right/>
      <top style="medium">
        <color theme="4"/>
      </top>
      <bottom style="thick">
        <color theme="4"/>
      </bottom>
      <diagonal/>
    </border>
    <border>
      <left/>
      <right style="thick">
        <color theme="4"/>
      </right>
      <top style="medium">
        <color theme="4"/>
      </top>
      <bottom style="thick">
        <color theme="4"/>
      </bottom>
      <diagonal/>
    </border>
    <border>
      <left style="thick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ck">
        <color theme="4"/>
      </right>
      <top style="medium">
        <color theme="4"/>
      </top>
      <bottom style="medium">
        <color theme="4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4"/>
      </right>
      <top style="thick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ck">
        <color theme="4"/>
      </top>
      <bottom style="medium">
        <color theme="4"/>
      </bottom>
      <diagonal/>
    </border>
    <border>
      <left style="medium">
        <color theme="4"/>
      </left>
      <right style="thick">
        <color theme="4"/>
      </right>
      <top style="thick">
        <color theme="4"/>
      </top>
      <bottom style="medium">
        <color theme="4"/>
      </bottom>
      <diagonal/>
    </border>
    <border>
      <left style="thick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ck">
        <color theme="4"/>
      </right>
      <top style="medium">
        <color theme="4"/>
      </top>
      <bottom style="medium">
        <color theme="4"/>
      </bottom>
      <diagonal/>
    </border>
    <border>
      <left style="thick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thick">
        <color theme="4"/>
      </right>
      <top/>
      <bottom/>
      <diagonal/>
    </border>
    <border>
      <left style="thick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ck">
        <color theme="4"/>
      </right>
      <top/>
      <bottom style="medium">
        <color theme="4"/>
      </bottom>
      <diagonal/>
    </border>
    <border>
      <left style="thick">
        <color theme="4"/>
      </left>
      <right style="medium">
        <color theme="4"/>
      </right>
      <top style="thick">
        <color theme="4"/>
      </top>
      <bottom style="thick">
        <color theme="4"/>
      </bottom>
      <diagonal/>
    </border>
    <border>
      <left style="medium">
        <color theme="4"/>
      </left>
      <right style="medium">
        <color theme="4"/>
      </right>
      <top style="thick">
        <color theme="4"/>
      </top>
      <bottom style="thick">
        <color theme="4"/>
      </bottom>
      <diagonal/>
    </border>
    <border>
      <left style="medium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4"/>
      </right>
      <top style="medium">
        <color theme="4"/>
      </top>
      <bottom style="thick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ck">
        <color theme="4"/>
      </bottom>
      <diagonal/>
    </border>
    <border>
      <left style="medium">
        <color theme="4"/>
      </left>
      <right style="thick">
        <color theme="4"/>
      </right>
      <top style="medium">
        <color theme="4"/>
      </top>
      <bottom style="thick">
        <color theme="4"/>
      </bottom>
      <diagonal/>
    </border>
    <border>
      <left style="medium">
        <color theme="4"/>
      </left>
      <right/>
      <top style="thick">
        <color theme="4"/>
      </top>
      <bottom style="thick">
        <color theme="4"/>
      </bottom>
      <diagonal/>
    </border>
    <border>
      <left/>
      <right style="medium">
        <color theme="4"/>
      </right>
      <top style="thick">
        <color theme="4"/>
      </top>
      <bottom style="thick">
        <color theme="4"/>
      </bottom>
      <diagonal/>
    </border>
    <border>
      <left style="thick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thick">
        <color theme="3"/>
      </right>
      <top style="medium">
        <color theme="3"/>
      </top>
      <bottom style="medium">
        <color theme="3"/>
      </bottom>
      <diagonal/>
    </border>
    <border>
      <left style="thick">
        <color theme="3"/>
      </left>
      <right style="medium">
        <color theme="3"/>
      </right>
      <top style="medium">
        <color theme="3"/>
      </top>
      <bottom style="thick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ck">
        <color theme="3"/>
      </bottom>
      <diagonal/>
    </border>
    <border>
      <left style="medium">
        <color theme="3"/>
      </left>
      <right style="thick">
        <color theme="3"/>
      </right>
      <top style="medium">
        <color theme="3"/>
      </top>
      <bottom style="thick">
        <color theme="3"/>
      </bottom>
      <diagonal/>
    </border>
    <border>
      <left style="thick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thick">
        <color theme="3"/>
      </right>
      <top/>
      <bottom style="medium">
        <color theme="3"/>
      </bottom>
      <diagonal/>
    </border>
    <border>
      <left style="thick">
        <color theme="3"/>
      </left>
      <right style="medium">
        <color theme="3"/>
      </right>
      <top style="thick">
        <color theme="3"/>
      </top>
      <bottom style="thick">
        <color theme="3"/>
      </bottom>
      <diagonal/>
    </border>
    <border>
      <left style="medium">
        <color theme="3"/>
      </left>
      <right style="medium">
        <color theme="3"/>
      </right>
      <top style="thick">
        <color theme="3"/>
      </top>
      <bottom style="thick">
        <color theme="3"/>
      </bottom>
      <diagonal/>
    </border>
    <border>
      <left style="medium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medium">
        <color theme="4"/>
      </right>
      <top style="thick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ck">
        <color theme="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theme="3"/>
      </left>
      <right style="medium">
        <color theme="3"/>
      </right>
      <top/>
      <bottom style="thick">
        <color theme="3"/>
      </bottom>
      <diagonal/>
    </border>
    <border>
      <left style="thick">
        <color theme="3"/>
      </left>
      <right style="medium">
        <color theme="3"/>
      </right>
      <top style="thick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ck">
        <color theme="3"/>
      </top>
      <bottom style="medium">
        <color theme="3"/>
      </bottom>
      <diagonal/>
    </border>
    <border>
      <left style="medium">
        <color theme="3"/>
      </left>
      <right style="thick">
        <color theme="3"/>
      </right>
      <top style="thick">
        <color theme="3"/>
      </top>
      <bottom style="medium">
        <color theme="3"/>
      </bottom>
      <diagonal/>
    </border>
    <border>
      <left/>
      <right/>
      <top/>
      <bottom style="thick">
        <color theme="3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 style="thick">
        <color theme="4"/>
      </left>
      <right style="thin">
        <color theme="4"/>
      </right>
      <top style="thick">
        <color theme="4"/>
      </top>
      <bottom/>
      <diagonal/>
    </border>
    <border>
      <left style="thin">
        <color theme="4"/>
      </left>
      <right style="thin">
        <color theme="4"/>
      </right>
      <top style="thick">
        <color theme="4"/>
      </top>
      <bottom/>
      <diagonal/>
    </border>
    <border>
      <left style="thin">
        <color theme="4"/>
      </left>
      <right style="thick">
        <color theme="4"/>
      </right>
      <top style="thick">
        <color theme="4"/>
      </top>
      <bottom/>
      <diagonal/>
    </border>
    <border>
      <left style="thick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ck">
        <color theme="4"/>
      </right>
      <top/>
      <bottom style="thin">
        <color theme="4"/>
      </bottom>
      <diagonal/>
    </border>
    <border>
      <left style="thick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ck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ck">
        <color theme="4"/>
      </bottom>
      <diagonal/>
    </border>
    <border>
      <left style="thin">
        <color theme="4"/>
      </left>
      <right style="thin">
        <color theme="4"/>
      </right>
      <top style="thick">
        <color theme="4"/>
      </top>
      <bottom style="medium">
        <color theme="4"/>
      </bottom>
      <diagonal/>
    </border>
    <border>
      <left style="thin">
        <color theme="4"/>
      </left>
      <right/>
      <top style="thick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 style="thick">
        <color theme="4"/>
      </bottom>
      <diagonal/>
    </border>
    <border>
      <left style="medium">
        <color theme="4"/>
      </left>
      <right style="thick">
        <color theme="4"/>
      </right>
      <top/>
      <bottom style="thin">
        <color theme="4"/>
      </bottom>
      <diagonal/>
    </border>
    <border>
      <left style="medium">
        <color theme="4"/>
      </left>
      <right style="thick">
        <color theme="4"/>
      </right>
      <top style="thin">
        <color theme="4"/>
      </top>
      <bottom/>
      <diagonal/>
    </border>
    <border>
      <left style="medium">
        <color theme="4"/>
      </left>
      <right style="thick">
        <color theme="4"/>
      </right>
      <top/>
      <bottom style="thick">
        <color theme="4"/>
      </bottom>
      <diagonal/>
    </border>
    <border>
      <left/>
      <right style="thin">
        <color theme="4"/>
      </right>
      <top style="thick">
        <color theme="4"/>
      </top>
      <bottom style="medium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 style="thick">
        <color theme="4"/>
      </bottom>
      <diagonal/>
    </border>
    <border>
      <left style="thick">
        <color theme="4"/>
      </left>
      <right style="medium">
        <color theme="4"/>
      </right>
      <top/>
      <bottom style="thick">
        <color theme="4"/>
      </bottom>
      <diagonal/>
    </border>
    <border>
      <left style="thick">
        <color theme="4"/>
      </left>
      <right style="medium">
        <color theme="4"/>
      </right>
      <top style="medium">
        <color theme="4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 style="thick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ck">
        <color theme="4"/>
      </bottom>
      <diagonal/>
    </border>
    <border>
      <left style="thin">
        <color theme="4"/>
      </left>
      <right/>
      <top style="thick">
        <color theme="4"/>
      </top>
      <bottom/>
      <diagonal/>
    </border>
  </borders>
  <cellStyleXfs count="1">
    <xf numFmtId="0" fontId="0" fillId="0" borderId="0"/>
  </cellStyleXfs>
  <cellXfs count="319">
    <xf numFmtId="0" fontId="0" fillId="0" borderId="0" xfId="0"/>
    <xf numFmtId="0" fontId="2" fillId="0" borderId="2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2" fillId="0" borderId="3" xfId="0" applyNumberFormat="1" applyFont="1" applyBorder="1"/>
    <xf numFmtId="8" fontId="2" fillId="0" borderId="0" xfId="0" applyNumberFormat="1" applyFont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9" xfId="0" applyFont="1" applyFill="1" applyBorder="1"/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20" xfId="0" applyFont="1" applyBorder="1"/>
    <xf numFmtId="8" fontId="2" fillId="0" borderId="21" xfId="0" applyNumberFormat="1" applyFont="1" applyBorder="1"/>
    <xf numFmtId="8" fontId="2" fillId="0" borderId="22" xfId="0" applyNumberFormat="1" applyFont="1" applyBorder="1"/>
    <xf numFmtId="0" fontId="2" fillId="0" borderId="23" xfId="0" applyFont="1" applyBorder="1"/>
    <xf numFmtId="8" fontId="2" fillId="0" borderId="24" xfId="0" applyNumberFormat="1" applyFont="1" applyBorder="1"/>
    <xf numFmtId="8" fontId="2" fillId="0" borderId="25" xfId="0" applyNumberFormat="1" applyFont="1" applyBorder="1"/>
    <xf numFmtId="0" fontId="6" fillId="2" borderId="27" xfId="0" applyFont="1" applyFill="1" applyBorder="1" applyAlignment="1">
      <alignment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2" fillId="2" borderId="29" xfId="0" applyFont="1" applyFill="1" applyBorder="1"/>
    <xf numFmtId="8" fontId="1" fillId="4" borderId="30" xfId="0" applyNumberFormat="1" applyFont="1" applyFill="1" applyBorder="1"/>
    <xf numFmtId="8" fontId="1" fillId="4" borderId="3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5" fillId="0" borderId="32" xfId="0" applyFont="1" applyBorder="1" applyAlignment="1">
      <alignment horizontal="centerContinuous" vertical="distributed"/>
    </xf>
    <xf numFmtId="0" fontId="6" fillId="5" borderId="33" xfId="0" applyFont="1" applyFill="1" applyBorder="1" applyAlignment="1">
      <alignment horizontal="centerContinuous" vertical="distributed"/>
    </xf>
    <xf numFmtId="0" fontId="7" fillId="0" borderId="13" xfId="0" applyFont="1" applyBorder="1" applyAlignment="1">
      <alignment horizontal="right" vertical="center"/>
    </xf>
    <xf numFmtId="8" fontId="7" fillId="0" borderId="14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/>
    </xf>
    <xf numFmtId="8" fontId="3" fillId="0" borderId="8" xfId="0" applyNumberFormat="1" applyFont="1" applyBorder="1"/>
    <xf numFmtId="0" fontId="9" fillId="0" borderId="0" xfId="0" applyFont="1"/>
    <xf numFmtId="0" fontId="2" fillId="0" borderId="40" xfId="0" applyFont="1" applyBorder="1"/>
    <xf numFmtId="0" fontId="2" fillId="0" borderId="41" xfId="0" applyFont="1" applyBorder="1"/>
    <xf numFmtId="8" fontId="2" fillId="0" borderId="41" xfId="0" applyNumberFormat="1" applyFont="1" applyBorder="1"/>
    <xf numFmtId="8" fontId="2" fillId="0" borderId="42" xfId="0" applyNumberFormat="1" applyFont="1" applyBorder="1"/>
    <xf numFmtId="0" fontId="2" fillId="0" borderId="34" xfId="0" applyFont="1" applyBorder="1"/>
    <xf numFmtId="0" fontId="2" fillId="0" borderId="35" xfId="0" applyFont="1" applyBorder="1"/>
    <xf numFmtId="8" fontId="2" fillId="0" borderId="35" xfId="0" applyNumberFormat="1" applyFont="1" applyBorder="1"/>
    <xf numFmtId="8" fontId="2" fillId="0" borderId="36" xfId="0" applyNumberFormat="1" applyFont="1" applyBorder="1"/>
    <xf numFmtId="0" fontId="2" fillId="0" borderId="38" xfId="0" applyFont="1" applyBorder="1"/>
    <xf numFmtId="8" fontId="2" fillId="0" borderId="38" xfId="0" applyNumberFormat="1" applyFont="1" applyBorder="1"/>
    <xf numFmtId="0" fontId="1" fillId="0" borderId="43" xfId="0" applyFont="1" applyBorder="1"/>
    <xf numFmtId="0" fontId="1" fillId="0" borderId="44" xfId="0" applyFont="1" applyBorder="1"/>
    <xf numFmtId="0" fontId="1" fillId="0" borderId="44" xfId="0" applyFont="1" applyBorder="1" applyAlignment="1">
      <alignment horizontal="center"/>
    </xf>
    <xf numFmtId="49" fontId="4" fillId="0" borderId="26" xfId="0" applyNumberFormat="1" applyFont="1" applyBorder="1" applyAlignment="1">
      <alignment horizontal="center" vertical="center"/>
    </xf>
    <xf numFmtId="0" fontId="10" fillId="0" borderId="0" xfId="0" applyFont="1"/>
    <xf numFmtId="0" fontId="8" fillId="3" borderId="6" xfId="0" applyFont="1" applyFill="1" applyBorder="1" applyAlignment="1">
      <alignment horizontal="center" vertical="center"/>
    </xf>
    <xf numFmtId="49" fontId="10" fillId="0" borderId="0" xfId="0" applyNumberFormat="1" applyFont="1"/>
    <xf numFmtId="0" fontId="2" fillId="0" borderId="0" xfId="0" applyFont="1"/>
    <xf numFmtId="0" fontId="10" fillId="0" borderId="0" xfId="0" applyFont="1" applyFill="1" applyBorder="1"/>
    <xf numFmtId="0" fontId="2" fillId="0" borderId="0" xfId="0" applyFont="1" applyFill="1" applyBorder="1"/>
    <xf numFmtId="0" fontId="0" fillId="0" borderId="0" xfId="0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Border="1"/>
    <xf numFmtId="0" fontId="2" fillId="0" borderId="8" xfId="0" applyFont="1" applyFill="1" applyBorder="1"/>
    <xf numFmtId="8" fontId="2" fillId="0" borderId="8" xfId="0" applyNumberFormat="1" applyFont="1" applyFill="1" applyBorder="1"/>
    <xf numFmtId="165" fontId="12" fillId="6" borderId="8" xfId="0" applyNumberFormat="1" applyFont="1" applyFill="1" applyBorder="1"/>
    <xf numFmtId="166" fontId="2" fillId="0" borderId="8" xfId="0" applyNumberFormat="1" applyFont="1" applyFill="1" applyBorder="1"/>
    <xf numFmtId="0" fontId="2" fillId="0" borderId="0" xfId="0" applyFont="1" applyBorder="1"/>
    <xf numFmtId="8" fontId="2" fillId="0" borderId="0" xfId="0" applyNumberFormat="1" applyFont="1" applyFill="1" applyBorder="1" applyAlignment="1">
      <alignment horizontal="right"/>
    </xf>
    <xf numFmtId="165" fontId="12" fillId="2" borderId="8" xfId="0" applyNumberFormat="1" applyFont="1" applyFill="1" applyBorder="1"/>
    <xf numFmtId="0" fontId="14" fillId="0" borderId="0" xfId="0" applyFont="1"/>
    <xf numFmtId="166" fontId="2" fillId="0" borderId="0" xfId="0" applyNumberFormat="1" applyFont="1" applyBorder="1" applyAlignment="1">
      <alignment vertical="center"/>
    </xf>
    <xf numFmtId="165" fontId="2" fillId="7" borderId="0" xfId="0" applyNumberFormat="1" applyFont="1" applyFill="1" applyBorder="1" applyAlignment="1">
      <alignment horizontal="right" vertical="center"/>
    </xf>
    <xf numFmtId="8" fontId="2" fillId="7" borderId="0" xfId="0" applyNumberFormat="1" applyFont="1" applyFill="1" applyBorder="1" applyAlignment="1">
      <alignment horizontal="right" vertical="center"/>
    </xf>
    <xf numFmtId="8" fontId="2" fillId="0" borderId="0" xfId="0" applyNumberFormat="1" applyFont="1" applyBorder="1" applyAlignment="1">
      <alignment vertical="center"/>
    </xf>
    <xf numFmtId="14" fontId="2" fillId="0" borderId="3" xfId="0" applyNumberFormat="1" applyFont="1" applyBorder="1" applyAlignment="1">
      <alignment vertical="center"/>
    </xf>
    <xf numFmtId="14" fontId="2" fillId="0" borderId="0" xfId="0" applyNumberFormat="1" applyFont="1" applyBorder="1" applyAlignment="1">
      <alignment horizontal="right" vertical="center"/>
    </xf>
    <xf numFmtId="9" fontId="2" fillId="7" borderId="0" xfId="0" applyNumberFormat="1" applyFont="1" applyFill="1" applyBorder="1" applyAlignment="1">
      <alignment horizontal="center" vertical="center"/>
    </xf>
    <xf numFmtId="0" fontId="0" fillId="3" borderId="51" xfId="0" applyFill="1" applyBorder="1"/>
    <xf numFmtId="0" fontId="0" fillId="3" borderId="52" xfId="0" applyFill="1" applyBorder="1"/>
    <xf numFmtId="0" fontId="0" fillId="3" borderId="53" xfId="0" applyFill="1" applyBorder="1"/>
    <xf numFmtId="0" fontId="2" fillId="0" borderId="49" xfId="0" applyFont="1" applyBorder="1"/>
    <xf numFmtId="0" fontId="2" fillId="0" borderId="46" xfId="0" applyFont="1" applyBorder="1"/>
    <xf numFmtId="8" fontId="2" fillId="0" borderId="47" xfId="0" applyNumberFormat="1" applyFont="1" applyBorder="1"/>
    <xf numFmtId="0" fontId="2" fillId="0" borderId="47" xfId="0" applyFont="1" applyBorder="1"/>
    <xf numFmtId="0" fontId="2" fillId="3" borderId="51" xfId="0" applyFont="1" applyFill="1" applyBorder="1"/>
    <xf numFmtId="0" fontId="2" fillId="3" borderId="52" xfId="0" applyFont="1" applyFill="1" applyBorder="1"/>
    <xf numFmtId="0" fontId="2" fillId="3" borderId="53" xfId="0" applyFont="1" applyFill="1" applyBorder="1"/>
    <xf numFmtId="0" fontId="2" fillId="0" borderId="48" xfId="0" applyFont="1" applyBorder="1"/>
    <xf numFmtId="0" fontId="1" fillId="0" borderId="49" xfId="0" applyFont="1" applyBorder="1" applyAlignment="1">
      <alignment horizontal="center" vertical="center"/>
    </xf>
    <xf numFmtId="8" fontId="3" fillId="0" borderId="50" xfId="0" applyNumberFormat="1" applyFont="1" applyBorder="1"/>
    <xf numFmtId="0" fontId="0" fillId="0" borderId="0" xfId="0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8" fontId="2" fillId="0" borderId="0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8" fontId="3" fillId="0" borderId="8" xfId="0" applyNumberFormat="1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vertical="center"/>
    </xf>
    <xf numFmtId="167" fontId="2" fillId="0" borderId="0" xfId="0" applyNumberFormat="1" applyFont="1" applyBorder="1" applyAlignment="1">
      <alignment horizontal="left" vertical="center"/>
    </xf>
    <xf numFmtId="9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Border="1" applyAlignment="1">
      <alignment vertical="center"/>
    </xf>
    <xf numFmtId="8" fontId="2" fillId="0" borderId="0" xfId="0" applyNumberFormat="1" applyFont="1" applyFill="1" applyBorder="1" applyAlignment="1">
      <alignment horizontal="right" vertical="center"/>
    </xf>
    <xf numFmtId="9" fontId="2" fillId="0" borderId="0" xfId="0" applyNumberFormat="1" applyFont="1" applyBorder="1"/>
    <xf numFmtId="166" fontId="2" fillId="0" borderId="0" xfId="0" applyNumberFormat="1" applyFont="1" applyBorder="1"/>
    <xf numFmtId="165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14" fontId="2" fillId="0" borderId="3" xfId="0" applyNumberFormat="1" applyFont="1" applyFill="1" applyBorder="1" applyAlignment="1">
      <alignment vertical="center"/>
    </xf>
    <xf numFmtId="0" fontId="0" fillId="8" borderId="0" xfId="0" applyFill="1"/>
    <xf numFmtId="0" fontId="1" fillId="3" borderId="18" xfId="0" applyFont="1" applyFill="1" applyBorder="1" applyAlignment="1">
      <alignment horizontal="center"/>
    </xf>
    <xf numFmtId="8" fontId="3" fillId="0" borderId="1" xfId="0" applyNumberFormat="1" applyFont="1" applyBorder="1" applyAlignment="1">
      <alignment horizontal="right" vertical="center"/>
    </xf>
    <xf numFmtId="8" fontId="3" fillId="0" borderId="19" xfId="0" applyNumberFormat="1" applyFont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49" fontId="4" fillId="0" borderId="54" xfId="0" applyNumberFormat="1" applyFont="1" applyBorder="1" applyAlignment="1">
      <alignment horizontal="center" vertical="center"/>
    </xf>
    <xf numFmtId="0" fontId="1" fillId="4" borderId="56" xfId="0" applyFont="1" applyFill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2" fillId="0" borderId="57" xfId="0" applyFont="1" applyBorder="1"/>
    <xf numFmtId="0" fontId="2" fillId="0" borderId="58" xfId="0" applyFont="1" applyBorder="1"/>
    <xf numFmtId="0" fontId="2" fillId="2" borderId="59" xfId="0" applyFont="1" applyFill="1" applyBorder="1"/>
    <xf numFmtId="0" fontId="1" fillId="4" borderId="58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49" fontId="4" fillId="0" borderId="13" xfId="0" applyNumberFormat="1" applyFont="1" applyBorder="1" applyAlignment="1">
      <alignment horizontal="center" vertical="center"/>
    </xf>
    <xf numFmtId="49" fontId="4" fillId="3" borderId="27" xfId="0" applyNumberFormat="1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left" vertical="center"/>
    </xf>
    <xf numFmtId="0" fontId="6" fillId="3" borderId="27" xfId="0" applyFont="1" applyFill="1" applyBorder="1" applyAlignment="1">
      <alignment horizontal="centerContinuous" vertical="distributed"/>
    </xf>
    <xf numFmtId="49" fontId="5" fillId="0" borderId="54" xfId="0" applyNumberFormat="1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center"/>
    </xf>
    <xf numFmtId="0" fontId="1" fillId="3" borderId="55" xfId="0" applyFont="1" applyFill="1" applyBorder="1" applyAlignment="1">
      <alignment horizontal="center"/>
    </xf>
    <xf numFmtId="0" fontId="1" fillId="3" borderId="56" xfId="0" applyFont="1" applyFill="1" applyBorder="1" applyAlignment="1">
      <alignment horizontal="center"/>
    </xf>
    <xf numFmtId="0" fontId="17" fillId="0" borderId="3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0" fillId="0" borderId="60" xfId="0" applyBorder="1"/>
    <xf numFmtId="0" fontId="0" fillId="9" borderId="60" xfId="0" applyFill="1" applyBorder="1"/>
    <xf numFmtId="0" fontId="0" fillId="1" borderId="60" xfId="0" applyFill="1" applyBorder="1"/>
    <xf numFmtId="0" fontId="19" fillId="0" borderId="60" xfId="0" applyFont="1" applyBorder="1" applyAlignment="1">
      <alignment horizontal="center" vertical="center"/>
    </xf>
    <xf numFmtId="8" fontId="0" fillId="0" borderId="60" xfId="0" applyNumberFormat="1" applyBorder="1"/>
    <xf numFmtId="8" fontId="20" fillId="0" borderId="60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8" fontId="2" fillId="3" borderId="36" xfId="0" applyNumberFormat="1" applyFont="1" applyFill="1" applyBorder="1"/>
    <xf numFmtId="8" fontId="2" fillId="3" borderId="35" xfId="0" applyNumberFormat="1" applyFont="1" applyFill="1" applyBorder="1"/>
    <xf numFmtId="0" fontId="2" fillId="10" borderId="41" xfId="0" applyFont="1" applyFill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8" fontId="2" fillId="3" borderId="39" xfId="0" applyNumberFormat="1" applyFont="1" applyFill="1" applyBorder="1"/>
    <xf numFmtId="0" fontId="2" fillId="0" borderId="40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1" fillId="0" borderId="4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8" fontId="2" fillId="0" borderId="63" xfId="0" applyNumberFormat="1" applyFont="1" applyBorder="1" applyAlignment="1">
      <alignment horizontal="right" vertical="center"/>
    </xf>
    <xf numFmtId="8" fontId="2" fillId="0" borderId="64" xfId="0" applyNumberFormat="1" applyFont="1" applyBorder="1" applyAlignment="1">
      <alignment horizontal="right" vertical="center"/>
    </xf>
    <xf numFmtId="8" fontId="2" fillId="0" borderId="36" xfId="0" applyNumberFormat="1" applyFont="1" applyBorder="1" applyAlignment="1">
      <alignment horizontal="right" vertical="center"/>
    </xf>
    <xf numFmtId="0" fontId="1" fillId="0" borderId="62" xfId="0" applyFont="1" applyBorder="1" applyAlignment="1">
      <alignment horizontal="right" vertical="center"/>
    </xf>
    <xf numFmtId="0" fontId="1" fillId="0" borderId="34" xfId="0" applyFont="1" applyBorder="1" applyAlignment="1">
      <alignment horizontal="right" vertical="center"/>
    </xf>
    <xf numFmtId="0" fontId="1" fillId="0" borderId="37" xfId="0" applyFont="1" applyBorder="1" applyAlignment="1">
      <alignment horizontal="right" vertical="center"/>
    </xf>
    <xf numFmtId="8" fontId="6" fillId="0" borderId="39" xfId="0" applyNumberFormat="1" applyFont="1" applyBorder="1" applyAlignment="1">
      <alignment horizontal="right" vertical="center"/>
    </xf>
    <xf numFmtId="0" fontId="2" fillId="3" borderId="35" xfId="0" applyFont="1" applyFill="1" applyBorder="1" applyAlignment="1">
      <alignment horizontal="right" vertical="center"/>
    </xf>
    <xf numFmtId="0" fontId="2" fillId="3" borderId="38" xfId="0" applyFont="1" applyFill="1" applyBorder="1" applyAlignment="1">
      <alignment horizontal="right" vertical="center"/>
    </xf>
    <xf numFmtId="0" fontId="1" fillId="4" borderId="62" xfId="0" applyFont="1" applyFill="1" applyBorder="1" applyAlignment="1">
      <alignment horizontal="center"/>
    </xf>
    <xf numFmtId="0" fontId="1" fillId="4" borderId="64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21" fillId="0" borderId="66" xfId="0" applyFont="1" applyBorder="1"/>
    <xf numFmtId="0" fontId="21" fillId="0" borderId="67" xfId="0" applyFont="1" applyBorder="1"/>
    <xf numFmtId="0" fontId="21" fillId="0" borderId="68" xfId="0" applyFont="1" applyBorder="1"/>
    <xf numFmtId="0" fontId="21" fillId="11" borderId="69" xfId="0" applyFont="1" applyFill="1" applyBorder="1"/>
    <xf numFmtId="0" fontId="21" fillId="11" borderId="70" xfId="0" applyFont="1" applyFill="1" applyBorder="1"/>
    <xf numFmtId="0" fontId="21" fillId="11" borderId="71" xfId="0" applyFont="1" applyFill="1" applyBorder="1"/>
    <xf numFmtId="0" fontId="21" fillId="0" borderId="69" xfId="0" applyFont="1" applyBorder="1"/>
    <xf numFmtId="0" fontId="21" fillId="0" borderId="70" xfId="0" applyFont="1" applyBorder="1"/>
    <xf numFmtId="8" fontId="21" fillId="0" borderId="70" xfId="0" applyNumberFormat="1" applyFont="1" applyBorder="1"/>
    <xf numFmtId="0" fontId="21" fillId="0" borderId="71" xfId="0" applyFont="1" applyBorder="1"/>
    <xf numFmtId="0" fontId="21" fillId="0" borderId="72" xfId="0" applyFont="1" applyBorder="1"/>
    <xf numFmtId="0" fontId="21" fillId="0" borderId="73" xfId="0" applyFont="1" applyBorder="1"/>
    <xf numFmtId="8" fontId="21" fillId="0" borderId="73" xfId="0" applyNumberFormat="1" applyFont="1" applyBorder="1"/>
    <xf numFmtId="0" fontId="21" fillId="0" borderId="74" xfId="0" applyFont="1" applyBorder="1"/>
    <xf numFmtId="8" fontId="21" fillId="0" borderId="67" xfId="0" applyNumberFormat="1" applyFont="1" applyBorder="1"/>
    <xf numFmtId="0" fontId="4" fillId="3" borderId="13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vertical="center"/>
    </xf>
    <xf numFmtId="0" fontId="8" fillId="3" borderId="14" xfId="0" applyFont="1" applyFill="1" applyBorder="1" applyAlignment="1">
      <alignment horizontal="center" vertical="center"/>
    </xf>
    <xf numFmtId="0" fontId="22" fillId="0" borderId="0" xfId="0" applyFont="1"/>
    <xf numFmtId="0" fontId="23" fillId="12" borderId="81" xfId="0" applyFont="1" applyFill="1" applyBorder="1" applyAlignment="1">
      <alignment vertical="center"/>
    </xf>
    <xf numFmtId="0" fontId="24" fillId="13" borderId="82" xfId="0" applyFont="1" applyFill="1" applyBorder="1"/>
    <xf numFmtId="0" fontId="24" fillId="13" borderId="83" xfId="0" applyFont="1" applyFill="1" applyBorder="1"/>
    <xf numFmtId="0" fontId="24" fillId="4" borderId="87" xfId="0" applyFont="1" applyFill="1" applyBorder="1"/>
    <xf numFmtId="0" fontId="24" fillId="4" borderId="88" xfId="0" applyFont="1" applyFill="1" applyBorder="1"/>
    <xf numFmtId="0" fontId="24" fillId="4" borderId="89" xfId="0" applyFont="1" applyFill="1" applyBorder="1"/>
    <xf numFmtId="0" fontId="24" fillId="12" borderId="84" xfId="0" applyFont="1" applyFill="1" applyBorder="1"/>
    <xf numFmtId="0" fontId="24" fillId="12" borderId="85" xfId="0" applyFont="1" applyFill="1" applyBorder="1" applyAlignment="1">
      <alignment horizontal="center"/>
    </xf>
    <xf numFmtId="0" fontId="24" fillId="12" borderId="86" xfId="0" applyFont="1" applyFill="1" applyBorder="1" applyAlignment="1">
      <alignment horizontal="center"/>
    </xf>
    <xf numFmtId="0" fontId="24" fillId="12" borderId="75" xfId="0" applyFont="1" applyFill="1" applyBorder="1"/>
    <xf numFmtId="0" fontId="24" fillId="12" borderId="76" xfId="0" applyFont="1" applyFill="1" applyBorder="1" applyAlignment="1">
      <alignment horizontal="center"/>
    </xf>
    <xf numFmtId="0" fontId="24" fillId="12" borderId="77" xfId="0" applyFont="1" applyFill="1" applyBorder="1" applyAlignment="1">
      <alignment horizontal="center"/>
    </xf>
    <xf numFmtId="0" fontId="24" fillId="12" borderId="78" xfId="0" applyFont="1" applyFill="1" applyBorder="1"/>
    <xf numFmtId="0" fontId="24" fillId="12" borderId="79" xfId="0" applyFont="1" applyFill="1" applyBorder="1" applyAlignment="1">
      <alignment horizontal="center"/>
    </xf>
    <xf numFmtId="0" fontId="24" fillId="12" borderId="80" xfId="0" applyFont="1" applyFill="1" applyBorder="1" applyAlignment="1">
      <alignment horizontal="center"/>
    </xf>
    <xf numFmtId="0" fontId="24" fillId="12" borderId="91" xfId="0" applyFont="1" applyFill="1" applyBorder="1" applyAlignment="1">
      <alignment horizontal="center"/>
    </xf>
    <xf numFmtId="0" fontId="24" fillId="13" borderId="88" xfId="0" applyFont="1" applyFill="1" applyBorder="1" applyAlignment="1">
      <alignment horizontal="center"/>
    </xf>
    <xf numFmtId="0" fontId="24" fillId="12" borderId="90" xfId="0" applyFont="1" applyFill="1" applyBorder="1" applyAlignment="1">
      <alignment horizontal="center"/>
    </xf>
    <xf numFmtId="0" fontId="24" fillId="13" borderId="93" xfId="0" applyFont="1" applyFill="1" applyBorder="1"/>
    <xf numFmtId="0" fontId="27" fillId="12" borderId="92" xfId="0" applyFont="1" applyFill="1" applyBorder="1" applyAlignment="1">
      <alignment horizontal="center"/>
    </xf>
    <xf numFmtId="0" fontId="24" fillId="13" borderId="94" xfId="0" applyFont="1" applyFill="1" applyBorder="1"/>
    <xf numFmtId="0" fontId="24" fillId="12" borderId="98" xfId="0" applyFont="1" applyFill="1" applyBorder="1" applyAlignment="1">
      <alignment horizontal="center"/>
    </xf>
    <xf numFmtId="0" fontId="24" fillId="13" borderId="95" xfId="0" applyFont="1" applyFill="1" applyBorder="1" applyAlignment="1">
      <alignment horizontal="center"/>
    </xf>
    <xf numFmtId="0" fontId="27" fillId="12" borderId="99" xfId="0" applyFont="1" applyFill="1" applyBorder="1" applyAlignment="1">
      <alignment horizontal="center"/>
    </xf>
    <xf numFmtId="0" fontId="24" fillId="13" borderId="17" xfId="0" applyFont="1" applyFill="1" applyBorder="1"/>
    <xf numFmtId="0" fontId="24" fillId="13" borderId="19" xfId="0" applyFont="1" applyFill="1" applyBorder="1"/>
    <xf numFmtId="0" fontId="26" fillId="12" borderId="102" xfId="0" applyFont="1" applyFill="1" applyBorder="1" applyAlignment="1">
      <alignment horizontal="center"/>
    </xf>
    <xf numFmtId="0" fontId="24" fillId="13" borderId="103" xfId="0" applyFont="1" applyFill="1" applyBorder="1"/>
    <xf numFmtId="0" fontId="24" fillId="12" borderId="106" xfId="0" applyFont="1" applyFill="1" applyBorder="1" applyAlignment="1">
      <alignment horizontal="center"/>
    </xf>
    <xf numFmtId="0" fontId="24" fillId="13" borderId="104" xfId="0" applyFont="1" applyFill="1" applyBorder="1" applyAlignment="1">
      <alignment horizontal="center"/>
    </xf>
    <xf numFmtId="0" fontId="27" fillId="12" borderId="107" xfId="0" applyFont="1" applyFill="1" applyBorder="1" applyAlignment="1">
      <alignment horizontal="center"/>
    </xf>
    <xf numFmtId="0" fontId="24" fillId="4" borderId="18" xfId="0" applyFont="1" applyFill="1" applyBorder="1"/>
    <xf numFmtId="0" fontId="24" fillId="13" borderId="18" xfId="0" applyFont="1" applyFill="1" applyBorder="1"/>
    <xf numFmtId="0" fontId="24" fillId="12" borderId="108" xfId="0" applyFont="1" applyFill="1" applyBorder="1"/>
    <xf numFmtId="0" fontId="24" fillId="4" borderId="104" xfId="0" applyFont="1" applyFill="1" applyBorder="1" applyAlignment="1">
      <alignment horizontal="center"/>
    </xf>
    <xf numFmtId="0" fontId="24" fillId="4" borderId="88" xfId="0" applyFont="1" applyFill="1" applyBorder="1" applyAlignment="1">
      <alignment horizontal="center"/>
    </xf>
    <xf numFmtId="0" fontId="24" fillId="4" borderId="95" xfId="0" applyFont="1" applyFill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101" xfId="0" applyFont="1" applyBorder="1" applyAlignment="1">
      <alignment horizontal="center"/>
    </xf>
    <xf numFmtId="0" fontId="23" fillId="12" borderId="15" xfId="0" applyFont="1" applyFill="1" applyBorder="1" applyAlignment="1">
      <alignment vertical="center"/>
    </xf>
    <xf numFmtId="0" fontId="24" fillId="12" borderId="110" xfId="0" applyFont="1" applyFill="1" applyBorder="1" applyAlignment="1">
      <alignment horizontal="center"/>
    </xf>
    <xf numFmtId="0" fontId="24" fillId="12" borderId="111" xfId="0" applyFont="1" applyFill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12" borderId="18" xfId="0" applyFont="1" applyFill="1" applyBorder="1"/>
    <xf numFmtId="0" fontId="24" fillId="12" borderId="104" xfId="0" applyFont="1" applyFill="1" applyBorder="1" applyAlignment="1">
      <alignment horizontal="center"/>
    </xf>
    <xf numFmtId="0" fontId="24" fillId="12" borderId="88" xfId="0" applyFont="1" applyFill="1" applyBorder="1" applyAlignment="1">
      <alignment horizontal="center"/>
    </xf>
    <xf numFmtId="0" fontId="24" fillId="12" borderId="95" xfId="0" applyFont="1" applyFill="1" applyBorder="1" applyAlignment="1">
      <alignment horizontal="center"/>
    </xf>
    <xf numFmtId="0" fontId="24" fillId="12" borderId="109" xfId="0" applyFont="1" applyFill="1" applyBorder="1" applyAlignment="1">
      <alignment vertical="center" shrinkToFit="1"/>
    </xf>
    <xf numFmtId="0" fontId="24" fillId="12" borderId="20" xfId="0" applyFont="1" applyFill="1" applyBorder="1" applyAlignment="1">
      <alignment vertical="center" shrinkToFit="1"/>
    </xf>
    <xf numFmtId="0" fontId="24" fillId="13" borderId="85" xfId="0" applyFont="1" applyFill="1" applyBorder="1" applyAlignment="1">
      <alignment horizontal="center"/>
    </xf>
    <xf numFmtId="0" fontId="24" fillId="13" borderId="100" xfId="0" applyFont="1" applyFill="1" applyBorder="1" applyAlignment="1">
      <alignment horizontal="center"/>
    </xf>
    <xf numFmtId="0" fontId="24" fillId="13" borderId="115" xfId="0" applyFont="1" applyFill="1" applyBorder="1" applyAlignment="1">
      <alignment horizontal="center"/>
    </xf>
    <xf numFmtId="0" fontId="23" fillId="12" borderId="112" xfId="0" applyFont="1" applyFill="1" applyBorder="1" applyAlignment="1">
      <alignment horizontal="center"/>
    </xf>
    <xf numFmtId="0" fontId="23" fillId="12" borderId="113" xfId="0" applyFont="1" applyFill="1" applyBorder="1" applyAlignment="1">
      <alignment horizontal="center"/>
    </xf>
    <xf numFmtId="0" fontId="23" fillId="12" borderId="114" xfId="0" applyFont="1" applyFill="1" applyBorder="1" applyAlignment="1">
      <alignment horizontal="center"/>
    </xf>
    <xf numFmtId="0" fontId="23" fillId="12" borderId="105" xfId="0" applyFont="1" applyFill="1" applyBorder="1" applyAlignment="1">
      <alignment horizontal="center"/>
    </xf>
    <xf numFmtId="0" fontId="23" fillId="12" borderId="85" xfId="0" applyFont="1" applyFill="1" applyBorder="1" applyAlignment="1">
      <alignment horizontal="center"/>
    </xf>
    <xf numFmtId="0" fontId="23" fillId="12" borderId="96" xfId="0" applyFont="1" applyFill="1" applyBorder="1" applyAlignment="1">
      <alignment horizontal="center"/>
    </xf>
    <xf numFmtId="0" fontId="24" fillId="12" borderId="109" xfId="0" applyFont="1" applyFill="1" applyBorder="1" applyAlignment="1"/>
    <xf numFmtId="0" fontId="24" fillId="12" borderId="23" xfId="0" applyFont="1" applyFill="1" applyBorder="1" applyAlignment="1"/>
    <xf numFmtId="0" fontId="25" fillId="0" borderId="75" xfId="0" applyFont="1" applyBorder="1"/>
    <xf numFmtId="0" fontId="25" fillId="0" borderId="78" xfId="0" applyFont="1" applyBorder="1"/>
    <xf numFmtId="0" fontId="25" fillId="0" borderId="97" xfId="0" applyFont="1" applyBorder="1"/>
    <xf numFmtId="0" fontId="25" fillId="0" borderId="116" xfId="0" applyFont="1" applyBorder="1"/>
    <xf numFmtId="0" fontId="25" fillId="13" borderId="75" xfId="0" applyFont="1" applyFill="1" applyBorder="1"/>
    <xf numFmtId="0" fontId="25" fillId="13" borderId="76" xfId="0" applyFont="1" applyFill="1" applyBorder="1"/>
    <xf numFmtId="0" fontId="25" fillId="13" borderId="97" xfId="0" applyFont="1" applyFill="1" applyBorder="1"/>
    <xf numFmtId="0" fontId="25" fillId="13" borderId="87" xfId="0" applyFont="1" applyFill="1" applyBorder="1"/>
    <xf numFmtId="0" fontId="25" fillId="13" borderId="88" xfId="0" applyFont="1" applyFill="1" applyBorder="1"/>
    <xf numFmtId="0" fontId="25" fillId="13" borderId="95" xfId="0" applyFont="1" applyFill="1" applyBorder="1"/>
    <xf numFmtId="0" fontId="25" fillId="13" borderId="89" xfId="0" applyFont="1" applyFill="1" applyBorder="1"/>
    <xf numFmtId="0" fontId="4" fillId="0" borderId="81" xfId="0" applyFont="1" applyBorder="1"/>
    <xf numFmtId="0" fontId="25" fillId="13" borderId="82" xfId="0" applyFont="1" applyFill="1" applyBorder="1"/>
    <xf numFmtId="0" fontId="25" fillId="13" borderId="83" xfId="0" applyFont="1" applyFill="1" applyBorder="1"/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168" fontId="25" fillId="0" borderId="76" xfId="0" applyNumberFormat="1" applyFont="1" applyBorder="1"/>
    <xf numFmtId="168" fontId="25" fillId="0" borderId="79" xfId="0" applyNumberFormat="1" applyFont="1" applyBorder="1"/>
    <xf numFmtId="169" fontId="25" fillId="0" borderId="76" xfId="0" applyNumberFormat="1" applyFont="1" applyBorder="1"/>
    <xf numFmtId="169" fontId="25" fillId="0" borderId="79" xfId="0" applyNumberFormat="1" applyFont="1" applyBorder="1"/>
    <xf numFmtId="169" fontId="25" fillId="0" borderId="77" xfId="0" applyNumberFormat="1" applyFont="1" applyBorder="1"/>
    <xf numFmtId="169" fontId="25" fillId="0" borderId="80" xfId="0" applyNumberFormat="1" applyFont="1" applyBorder="1"/>
    <xf numFmtId="0" fontId="6" fillId="6" borderId="5" xfId="0" applyFont="1" applyFill="1" applyBorder="1" applyAlignment="1">
      <alignment vertical="center"/>
    </xf>
    <xf numFmtId="0" fontId="22" fillId="14" borderId="5" xfId="0" applyFont="1" applyFill="1" applyBorder="1"/>
    <xf numFmtId="0" fontId="25" fillId="4" borderId="82" xfId="0" applyFont="1" applyFill="1" applyBorder="1"/>
    <xf numFmtId="0" fontId="25" fillId="4" borderId="117" xfId="0" applyFont="1" applyFill="1" applyBorder="1"/>
    <xf numFmtId="170" fontId="2" fillId="0" borderId="0" xfId="0" applyNumberFormat="1" applyFont="1"/>
    <xf numFmtId="169" fontId="2" fillId="0" borderId="0" xfId="0" applyNumberFormat="1" applyFont="1"/>
    <xf numFmtId="169" fontId="1" fillId="0" borderId="0" xfId="0" applyNumberFormat="1" applyFont="1"/>
    <xf numFmtId="0" fontId="1" fillId="0" borderId="0" xfId="0" applyFont="1"/>
    <xf numFmtId="0" fontId="2" fillId="15" borderId="0" xfId="0" applyNumberFormat="1" applyFont="1" applyFill="1"/>
    <xf numFmtId="0" fontId="2" fillId="3" borderId="0" xfId="0" applyNumberFormat="1" applyFont="1" applyFill="1"/>
    <xf numFmtId="171" fontId="2" fillId="0" borderId="0" xfId="0" applyNumberFormat="1" applyFont="1"/>
    <xf numFmtId="14" fontId="10" fillId="0" borderId="0" xfId="0" applyNumberFormat="1" applyFont="1" applyAlignment="1">
      <alignment horizontal="center" vertical="center"/>
    </xf>
    <xf numFmtId="169" fontId="1" fillId="0" borderId="35" xfId="0" applyNumberFormat="1" applyFont="1" applyBorder="1"/>
    <xf numFmtId="172" fontId="10" fillId="0" borderId="0" xfId="0" applyNumberFormat="1" applyFont="1"/>
    <xf numFmtId="14" fontId="2" fillId="0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Border="1"/>
    <xf numFmtId="0" fontId="2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Résumé!$D$4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multiLvlStrRef>
              <c:f>Résumé!$A$5:$B$17</c:f>
              <c:multiLvlStrCache>
                <c:ptCount val="13"/>
                <c:lvl>
                  <c:pt idx="0">
                    <c:v>Assurances</c:v>
                  </c:pt>
                  <c:pt idx="1">
                    <c:v>Electricité des communs</c:v>
                  </c:pt>
                  <c:pt idx="2">
                    <c:v>Eau</c:v>
                  </c:pt>
                  <c:pt idx="3">
                    <c:v>Ascenseur - Contrôle</c:v>
                  </c:pt>
                  <c:pt idx="4">
                    <c:v>Ascenseur - Entretien</c:v>
                  </c:pt>
                  <c:pt idx="5">
                    <c:v>Chaudière - Entretien</c:v>
                  </c:pt>
                  <c:pt idx="6">
                    <c:v>Combustible</c:v>
                  </c:pt>
                  <c:pt idx="7">
                    <c:v>Produits d'entretien</c:v>
                  </c:pt>
                  <c:pt idx="8">
                    <c:v>Petits travaux</c:v>
                  </c:pt>
                  <c:pt idx="9">
                    <c:v>Gros travaux</c:v>
                  </c:pt>
                  <c:pt idx="10">
                    <c:v>Frais divers</c:v>
                  </c:pt>
                  <c:pt idx="11">
                    <c:v>Frais de gestion</c:v>
                  </c:pt>
                  <c:pt idx="12">
                    <c:v>Rémunération Syndic</c:v>
                  </c:pt>
                </c:lvl>
                <c:lvl>
                  <c:pt idx="0">
                    <c:v>R0</c:v>
                  </c:pt>
                  <c:pt idx="1">
                    <c:v>R1</c:v>
                  </c:pt>
                  <c:pt idx="2">
                    <c:v>R2</c:v>
                  </c:pt>
                  <c:pt idx="3">
                    <c:v>R3</c:v>
                  </c:pt>
                  <c:pt idx="4">
                    <c:v>R4</c:v>
                  </c:pt>
                  <c:pt idx="5">
                    <c:v>R5</c:v>
                  </c:pt>
                  <c:pt idx="6">
                    <c:v>R6</c:v>
                  </c:pt>
                  <c:pt idx="7">
                    <c:v>R7</c:v>
                  </c:pt>
                  <c:pt idx="8">
                    <c:v>R8</c:v>
                  </c:pt>
                  <c:pt idx="9">
                    <c:v>R9</c:v>
                  </c:pt>
                  <c:pt idx="10">
                    <c:v>R10</c:v>
                  </c:pt>
                  <c:pt idx="11">
                    <c:v>R11</c:v>
                  </c:pt>
                  <c:pt idx="12">
                    <c:v>RE</c:v>
                  </c:pt>
                </c:lvl>
              </c:multiLvlStrCache>
            </c:multiLvlStrRef>
          </c:cat>
          <c:val>
            <c:numRef>
              <c:f>Résumé!$D$5:$D$17</c:f>
              <c:numCache>
                <c:formatCode>"€"#,##0.00_);[Red]\("€"#,##0.00\)</c:formatCode>
                <c:ptCount val="13"/>
                <c:pt idx="0">
                  <c:v>1111.8811000000001</c:v>
                </c:pt>
                <c:pt idx="1">
                  <c:v>757.45999999999992</c:v>
                </c:pt>
                <c:pt idx="2">
                  <c:v>1209.3499999999999</c:v>
                </c:pt>
                <c:pt idx="3">
                  <c:v>307.29160000000002</c:v>
                </c:pt>
                <c:pt idx="4">
                  <c:v>737.11339999999996</c:v>
                </c:pt>
                <c:pt idx="5">
                  <c:v>183.38</c:v>
                </c:pt>
                <c:pt idx="6">
                  <c:v>4733.7371949999997</c:v>
                </c:pt>
                <c:pt idx="7">
                  <c:v>0</c:v>
                </c:pt>
                <c:pt idx="8">
                  <c:v>2126.36</c:v>
                </c:pt>
                <c:pt idx="9">
                  <c:v>0</c:v>
                </c:pt>
                <c:pt idx="10">
                  <c:v>63.742800000000003</c:v>
                </c:pt>
                <c:pt idx="11">
                  <c:v>158.19999999999999</c:v>
                </c:pt>
                <c:pt idx="12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4835848"/>
        <c:axId val="294836240"/>
        <c:axId val="0"/>
      </c:bar3DChart>
      <c:catAx>
        <c:axId val="294835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4836240"/>
        <c:crosses val="autoZero"/>
        <c:auto val="1"/>
        <c:lblAlgn val="ctr"/>
        <c:lblOffset val="100"/>
        <c:noMultiLvlLbl val="0"/>
      </c:catAx>
      <c:valAx>
        <c:axId val="294836240"/>
        <c:scaling>
          <c:orientation val="minMax"/>
        </c:scaling>
        <c:delete val="0"/>
        <c:axPos val="l"/>
        <c:majorGridlines/>
        <c:numFmt formatCode="&quot;€&quot;#,##0.00_);[Red]\(&quot;€&quot;#,##0.00\)" sourceLinked="1"/>
        <c:majorTickMark val="out"/>
        <c:minorTickMark val="none"/>
        <c:tickLblPos val="nextTo"/>
        <c:crossAx val="2948358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Résumé!$D$5:$D$17</c:f>
              <c:numCache>
                <c:formatCode>"€"#,##0.00_);[Red]\("€"#,##0.00\)</c:formatCode>
                <c:ptCount val="13"/>
                <c:pt idx="0">
                  <c:v>1111.8811000000001</c:v>
                </c:pt>
                <c:pt idx="1">
                  <c:v>757.45999999999992</c:v>
                </c:pt>
                <c:pt idx="2">
                  <c:v>1209.3499999999999</c:v>
                </c:pt>
                <c:pt idx="3">
                  <c:v>307.29160000000002</c:v>
                </c:pt>
                <c:pt idx="4">
                  <c:v>737.11339999999996</c:v>
                </c:pt>
                <c:pt idx="5">
                  <c:v>183.38</c:v>
                </c:pt>
                <c:pt idx="6">
                  <c:v>4733.7371949999997</c:v>
                </c:pt>
                <c:pt idx="7">
                  <c:v>0</c:v>
                </c:pt>
                <c:pt idx="8">
                  <c:v>2126.36</c:v>
                </c:pt>
                <c:pt idx="9">
                  <c:v>0</c:v>
                </c:pt>
                <c:pt idx="10">
                  <c:v>63.742800000000003</c:v>
                </c:pt>
                <c:pt idx="11">
                  <c:v>158.19999999999999</c:v>
                </c:pt>
                <c:pt idx="12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1076325</xdr:colOff>
      <xdr:row>2</xdr:row>
      <xdr:rowOff>190500</xdr:rowOff>
    </xdr:from>
    <xdr:to>
      <xdr:col>13</xdr:col>
      <xdr:colOff>0</xdr:colOff>
      <xdr:row>22</xdr:row>
      <xdr:rowOff>123825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1076325</xdr:colOff>
      <xdr:row>24</xdr:row>
      <xdr:rowOff>0</xdr:rowOff>
    </xdr:from>
    <xdr:to>
      <xdr:col>10</xdr:col>
      <xdr:colOff>1076325</xdr:colOff>
      <xdr:row>41</xdr:row>
      <xdr:rowOff>171450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A1:I201"/>
  <sheetViews>
    <sheetView topLeftCell="A169" workbookViewId="0">
      <selection activeCell="I191" sqref="I190:I191"/>
    </sheetView>
  </sheetViews>
  <sheetFormatPr baseColWidth="10" defaultRowHeight="15" x14ac:dyDescent="0.25"/>
  <cols>
    <col min="1" max="1" width="12.7109375" customWidth="1"/>
    <col min="2" max="2" width="25.7109375" customWidth="1"/>
    <col min="3" max="4" width="15.7109375" customWidth="1"/>
    <col min="5" max="5" width="13.140625" bestFit="1" customWidth="1"/>
    <col min="6" max="6" width="15.7109375" customWidth="1"/>
    <col min="7" max="7" width="12.7109375" customWidth="1"/>
    <col min="9" max="9" width="12" bestFit="1" customWidth="1"/>
  </cols>
  <sheetData>
    <row r="1" spans="1:9" ht="15.75" thickBot="1" x14ac:dyDescent="0.3"/>
    <row r="2" spans="1:9" ht="27.75" thickTop="1" thickBot="1" x14ac:dyDescent="0.3">
      <c r="A2" s="11" t="s">
        <v>226</v>
      </c>
      <c r="B2" s="10" t="s">
        <v>60</v>
      </c>
      <c r="C2" s="14"/>
      <c r="D2" s="14"/>
      <c r="E2" s="14"/>
      <c r="F2" s="12" t="s">
        <v>41</v>
      </c>
      <c r="G2" s="13" t="s">
        <v>50</v>
      </c>
      <c r="I2" s="156" t="s">
        <v>121</v>
      </c>
    </row>
    <row r="3" spans="1:9" ht="15.75" thickBot="1" x14ac:dyDescent="0.3">
      <c r="A3" s="2" t="s">
        <v>1</v>
      </c>
      <c r="B3" s="3" t="s">
        <v>21</v>
      </c>
      <c r="C3" s="3" t="s">
        <v>14</v>
      </c>
      <c r="D3" s="3" t="s">
        <v>17</v>
      </c>
      <c r="E3" s="3" t="s">
        <v>0</v>
      </c>
      <c r="F3" s="3" t="s">
        <v>16</v>
      </c>
      <c r="G3" s="4" t="s">
        <v>19</v>
      </c>
    </row>
    <row r="4" spans="1:9" x14ac:dyDescent="0.25">
      <c r="A4" s="111" t="s">
        <v>2</v>
      </c>
      <c r="B4" s="110" t="s">
        <v>92</v>
      </c>
      <c r="C4" s="122">
        <f>'R0 Assurances'!E4</f>
        <v>0</v>
      </c>
      <c r="D4" s="119" t="str">
        <f>'R0 Assurances'!B4</f>
        <v>*</v>
      </c>
      <c r="E4" s="120" t="str">
        <f>'R0 Assurances'!C4</f>
        <v>*</v>
      </c>
      <c r="F4" s="79">
        <f>'R0 Assurances'!H4</f>
        <v>0</v>
      </c>
      <c r="G4" s="80" t="str">
        <f>'R0 Assurances'!I4</f>
        <v>*</v>
      </c>
    </row>
    <row r="5" spans="1:9" x14ac:dyDescent="0.25">
      <c r="A5" s="111" t="s">
        <v>3</v>
      </c>
      <c r="B5" s="110" t="s">
        <v>92</v>
      </c>
      <c r="C5" s="122">
        <f>'R0 Assurances'!E5</f>
        <v>0</v>
      </c>
      <c r="D5" s="119" t="str">
        <f>'R0 Assurances'!B5</f>
        <v>*</v>
      </c>
      <c r="E5" s="120" t="str">
        <f>'R0 Assurances'!C5</f>
        <v>*</v>
      </c>
      <c r="F5" s="79">
        <f>'R0 Assurances'!H5</f>
        <v>0</v>
      </c>
      <c r="G5" s="80" t="str">
        <f>'R0 Assurances'!I5</f>
        <v>*</v>
      </c>
    </row>
    <row r="6" spans="1:9" x14ac:dyDescent="0.25">
      <c r="A6" s="111" t="s">
        <v>4</v>
      </c>
      <c r="B6" s="110" t="s">
        <v>92</v>
      </c>
      <c r="C6" s="122">
        <f>'R0 Assurances'!E6</f>
        <v>0</v>
      </c>
      <c r="D6" s="119" t="str">
        <f>'R0 Assurances'!B6</f>
        <v>*</v>
      </c>
      <c r="E6" s="120" t="str">
        <f>'R0 Assurances'!C6</f>
        <v>*</v>
      </c>
      <c r="F6" s="79">
        <f>'R0 Assurances'!H6</f>
        <v>0</v>
      </c>
      <c r="G6" s="80" t="str">
        <f>'R0 Assurances'!I6</f>
        <v>*</v>
      </c>
    </row>
    <row r="7" spans="1:9" x14ac:dyDescent="0.25">
      <c r="A7" s="111" t="s">
        <v>5</v>
      </c>
      <c r="B7" s="110" t="s">
        <v>92</v>
      </c>
      <c r="C7" s="122">
        <f>'R0 Assurances'!E7</f>
        <v>0</v>
      </c>
      <c r="D7" s="119" t="str">
        <f>'R0 Assurances'!B7</f>
        <v>*</v>
      </c>
      <c r="E7" s="120" t="str">
        <f>'R0 Assurances'!C7</f>
        <v>*</v>
      </c>
      <c r="F7" s="79">
        <f>'R0 Assurances'!H7</f>
        <v>0</v>
      </c>
      <c r="G7" s="80" t="str">
        <f>'R0 Assurances'!I7</f>
        <v>*</v>
      </c>
    </row>
    <row r="8" spans="1:9" x14ac:dyDescent="0.25">
      <c r="A8" s="111" t="s">
        <v>6</v>
      </c>
      <c r="B8" s="110" t="s">
        <v>92</v>
      </c>
      <c r="C8" s="122">
        <f>'R0 Assurances'!E8</f>
        <v>0</v>
      </c>
      <c r="D8" s="119" t="str">
        <f>'R0 Assurances'!B8</f>
        <v>*</v>
      </c>
      <c r="E8" s="120" t="str">
        <f>'R0 Assurances'!C8</f>
        <v>*</v>
      </c>
      <c r="F8" s="79">
        <f>'R0 Assurances'!H8</f>
        <v>0</v>
      </c>
      <c r="G8" s="80" t="str">
        <f>'R0 Assurances'!I8</f>
        <v>*</v>
      </c>
    </row>
    <row r="9" spans="1:9" x14ac:dyDescent="0.25">
      <c r="A9" s="111" t="s">
        <v>7</v>
      </c>
      <c r="B9" s="110" t="s">
        <v>92</v>
      </c>
      <c r="C9" s="122">
        <f>'R0 Assurances'!E9</f>
        <v>0</v>
      </c>
      <c r="D9" s="119" t="str">
        <f>'R0 Assurances'!B9</f>
        <v>*</v>
      </c>
      <c r="E9" s="120" t="str">
        <f>'R0 Assurances'!C9</f>
        <v>*</v>
      </c>
      <c r="F9" s="79">
        <f>'R0 Assurances'!H9</f>
        <v>0</v>
      </c>
      <c r="G9" s="80" t="str">
        <f>'R0 Assurances'!I9</f>
        <v>*</v>
      </c>
    </row>
    <row r="10" spans="1:9" x14ac:dyDescent="0.25">
      <c r="A10" s="111" t="s">
        <v>8</v>
      </c>
      <c r="B10" s="110" t="s">
        <v>92</v>
      </c>
      <c r="C10" s="122">
        <f>'R0 Assurances'!E10</f>
        <v>0</v>
      </c>
      <c r="D10" s="119" t="str">
        <f>'R0 Assurances'!B10</f>
        <v>*</v>
      </c>
      <c r="E10" s="120" t="str">
        <f>'R0 Assurances'!C10</f>
        <v>*</v>
      </c>
      <c r="F10" s="79">
        <f>'R0 Assurances'!H10</f>
        <v>0</v>
      </c>
      <c r="G10" s="80" t="str">
        <f>'R0 Assurances'!I10</f>
        <v>*</v>
      </c>
    </row>
    <row r="11" spans="1:9" x14ac:dyDescent="0.25">
      <c r="A11" s="111" t="s">
        <v>9</v>
      </c>
      <c r="B11" s="110" t="s">
        <v>92</v>
      </c>
      <c r="C11" s="122">
        <f>'R0 Assurances'!E11</f>
        <v>0</v>
      </c>
      <c r="D11" s="119" t="str">
        <f>'R0 Assurances'!B11</f>
        <v>*</v>
      </c>
      <c r="E11" s="120" t="str">
        <f>'R0 Assurances'!C11</f>
        <v>*</v>
      </c>
      <c r="F11" s="79">
        <f>'R0 Assurances'!H11</f>
        <v>0</v>
      </c>
      <c r="G11" s="80" t="str">
        <f>'R0 Assurances'!I11</f>
        <v>*</v>
      </c>
    </row>
    <row r="12" spans="1:9" x14ac:dyDescent="0.25">
      <c r="A12" s="111" t="s">
        <v>10</v>
      </c>
      <c r="B12" s="110" t="s">
        <v>92</v>
      </c>
      <c r="C12" s="122" t="str">
        <f>'R0 Assurances'!E12</f>
        <v>Top Habitation</v>
      </c>
      <c r="D12" s="119" t="str">
        <f>'R0 Assurances'!B12</f>
        <v>*</v>
      </c>
      <c r="E12" s="120">
        <f>'R0 Assurances'!C12</f>
        <v>42626</v>
      </c>
      <c r="F12" s="79">
        <f>'R0 Assurances'!H12</f>
        <v>1044.9318000000001</v>
      </c>
      <c r="G12" s="80" t="str">
        <f>'R0 Assurances'!I12</f>
        <v>*</v>
      </c>
    </row>
    <row r="13" spans="1:9" x14ac:dyDescent="0.25">
      <c r="A13" s="111" t="s">
        <v>11</v>
      </c>
      <c r="B13" s="110" t="s">
        <v>92</v>
      </c>
      <c r="C13" s="122">
        <f>'R0 Assurances'!E13</f>
        <v>0</v>
      </c>
      <c r="D13" s="119" t="str">
        <f>'R0 Assurances'!B13</f>
        <v>*</v>
      </c>
      <c r="E13" s="120" t="str">
        <f>'R0 Assurances'!C13</f>
        <v>*</v>
      </c>
      <c r="F13" s="79">
        <f>'R0 Assurances'!H13</f>
        <v>0</v>
      </c>
      <c r="G13" s="80" t="str">
        <f>'R0 Assurances'!I13</f>
        <v>*</v>
      </c>
    </row>
    <row r="14" spans="1:9" x14ac:dyDescent="0.25">
      <c r="A14" s="111" t="s">
        <v>12</v>
      </c>
      <c r="B14" s="110" t="s">
        <v>92</v>
      </c>
      <c r="C14" s="122">
        <f>'R0 Assurances'!E14</f>
        <v>0</v>
      </c>
      <c r="D14" s="119" t="str">
        <f>'R0 Assurances'!B14</f>
        <v>*</v>
      </c>
      <c r="E14" s="120" t="str">
        <f>'R0 Assurances'!C14</f>
        <v>*</v>
      </c>
      <c r="F14" s="79">
        <f>'R0 Assurances'!H14</f>
        <v>0</v>
      </c>
      <c r="G14" s="80" t="str">
        <f>'R0 Assurances'!I14</f>
        <v>*</v>
      </c>
    </row>
    <row r="15" spans="1:9" ht="15.75" thickBot="1" x14ac:dyDescent="0.3">
      <c r="A15" s="111" t="s">
        <v>13</v>
      </c>
      <c r="B15" s="110" t="s">
        <v>92</v>
      </c>
      <c r="C15" s="122" t="str">
        <f>'R0 Assurances'!E15</f>
        <v>Accident travail</v>
      </c>
      <c r="D15" s="119" t="str">
        <f>'R0 Assurances'!B15</f>
        <v>*</v>
      </c>
      <c r="E15" s="120">
        <f>'R0 Assurances'!C15</f>
        <v>42350</v>
      </c>
      <c r="F15" s="79">
        <f>'R0 Assurances'!H15</f>
        <v>66.949299999999994</v>
      </c>
      <c r="G15" s="80" t="str">
        <f>'R0 Assurances'!I15</f>
        <v>*</v>
      </c>
    </row>
    <row r="16" spans="1:9" ht="15.75" thickBot="1" x14ac:dyDescent="0.3">
      <c r="A16" s="7"/>
      <c r="B16" s="8"/>
      <c r="C16" s="8"/>
      <c r="D16" s="8"/>
      <c r="E16" s="42" t="s">
        <v>22</v>
      </c>
      <c r="F16" s="43">
        <f>SUM(F4:F15)</f>
        <v>1111.8811000000001</v>
      </c>
      <c r="G16" s="9"/>
    </row>
    <row r="17" spans="1:7" ht="16.5" thickTop="1" thickBot="1" x14ac:dyDescent="0.3"/>
    <row r="18" spans="1:7" ht="24.95" customHeight="1" thickTop="1" thickBot="1" x14ac:dyDescent="0.3">
      <c r="A18" s="11" t="s">
        <v>23</v>
      </c>
      <c r="B18" s="10" t="s">
        <v>28</v>
      </c>
      <c r="C18" s="14"/>
      <c r="D18" s="14"/>
      <c r="E18" s="14"/>
      <c r="F18" s="12" t="s">
        <v>20</v>
      </c>
      <c r="G18" s="13" t="s">
        <v>70</v>
      </c>
    </row>
    <row r="19" spans="1:7" ht="15.75" thickBot="1" x14ac:dyDescent="0.3">
      <c r="A19" s="2" t="s">
        <v>1</v>
      </c>
      <c r="B19" s="3" t="s">
        <v>21</v>
      </c>
      <c r="C19" s="3" t="s">
        <v>14</v>
      </c>
      <c r="D19" s="3" t="s">
        <v>17</v>
      </c>
      <c r="E19" s="3" t="s">
        <v>0</v>
      </c>
      <c r="F19" s="3" t="s">
        <v>16</v>
      </c>
      <c r="G19" s="4" t="s">
        <v>19</v>
      </c>
    </row>
    <row r="20" spans="1:7" x14ac:dyDescent="0.25">
      <c r="A20" s="111" t="s">
        <v>2</v>
      </c>
      <c r="B20" s="110" t="s">
        <v>88</v>
      </c>
      <c r="C20" s="110" t="s">
        <v>85</v>
      </c>
      <c r="D20" s="119" t="str">
        <f>'R1 Electricité'!B4</f>
        <v>117010650935</v>
      </c>
      <c r="E20" s="120">
        <f>'R1 Electricité'!C4</f>
        <v>42383</v>
      </c>
      <c r="F20" s="79">
        <f>'R1 Electricité'!F4</f>
        <v>67.155000000000001</v>
      </c>
      <c r="G20" s="116" t="str">
        <f>'R1 Electricité'!G4</f>
        <v>O.P.</v>
      </c>
    </row>
    <row r="21" spans="1:7" x14ac:dyDescent="0.25">
      <c r="A21" s="111" t="s">
        <v>3</v>
      </c>
      <c r="B21" s="110" t="s">
        <v>88</v>
      </c>
      <c r="C21" s="110" t="s">
        <v>85</v>
      </c>
      <c r="D21" s="119" t="str">
        <f>'R1 Electricité'!B5</f>
        <v>117010659971</v>
      </c>
      <c r="E21" s="120">
        <f>'R1 Electricité'!C5</f>
        <v>42414</v>
      </c>
      <c r="F21" s="79">
        <f>'R1 Electricité'!F5</f>
        <v>67.155000000000001</v>
      </c>
      <c r="G21" s="116" t="str">
        <f>'R1 Electricité'!G5</f>
        <v>O.P.</v>
      </c>
    </row>
    <row r="22" spans="1:7" x14ac:dyDescent="0.25">
      <c r="A22" s="111" t="s">
        <v>4</v>
      </c>
      <c r="B22" s="110" t="s">
        <v>88</v>
      </c>
      <c r="C22" s="110" t="s">
        <v>85</v>
      </c>
      <c r="D22" s="119" t="str">
        <f>'R1 Electricité'!B6</f>
        <v>118120480172</v>
      </c>
      <c r="E22" s="120">
        <f>'R1 Electricité'!C6</f>
        <v>42435</v>
      </c>
      <c r="F22" s="79">
        <f>'R1 Electricité'!F6</f>
        <v>45.98</v>
      </c>
      <c r="G22" s="116" t="str">
        <f>'R1 Electricité'!G6</f>
        <v>O.P.</v>
      </c>
    </row>
    <row r="23" spans="1:7" x14ac:dyDescent="0.25">
      <c r="A23" s="111" t="s">
        <v>5</v>
      </c>
      <c r="B23" s="110" t="s">
        <v>88</v>
      </c>
      <c r="C23" s="110" t="s">
        <v>85</v>
      </c>
      <c r="D23" s="119" t="str">
        <f>'R1 Electricité'!B7</f>
        <v>117030681562</v>
      </c>
      <c r="E23" s="120">
        <f>'R1 Electricité'!C7</f>
        <v>42474</v>
      </c>
      <c r="F23" s="79">
        <f>'R1 Electricité'!F7</f>
        <v>64.13</v>
      </c>
      <c r="G23" s="116" t="str">
        <f>'R1 Electricité'!G7</f>
        <v>O.P.</v>
      </c>
    </row>
    <row r="24" spans="1:7" x14ac:dyDescent="0.25">
      <c r="A24" s="111" t="s">
        <v>6</v>
      </c>
      <c r="B24" s="110" t="s">
        <v>88</v>
      </c>
      <c r="C24" s="110" t="s">
        <v>85</v>
      </c>
      <c r="D24" s="119" t="str">
        <f>'R1 Electricité'!B8</f>
        <v>117030691874</v>
      </c>
      <c r="E24" s="120">
        <f>'R1 Electricité'!C8</f>
        <v>42506</v>
      </c>
      <c r="F24" s="79">
        <f>'R1 Electricité'!F8</f>
        <v>64.13</v>
      </c>
      <c r="G24" s="116" t="str">
        <f>'R1 Electricité'!G8</f>
        <v>O.P.</v>
      </c>
    </row>
    <row r="25" spans="1:7" x14ac:dyDescent="0.25">
      <c r="A25" s="111" t="s">
        <v>7</v>
      </c>
      <c r="B25" s="110" t="s">
        <v>88</v>
      </c>
      <c r="C25" s="110" t="s">
        <v>85</v>
      </c>
      <c r="D25" s="119" t="str">
        <f>'R1 Electricité'!B9</f>
        <v>117040714517</v>
      </c>
      <c r="E25" s="120">
        <f>'R1 Electricité'!C9</f>
        <v>42535</v>
      </c>
      <c r="F25" s="79">
        <f>'R1 Electricité'!F9</f>
        <v>64.13</v>
      </c>
      <c r="G25" s="116" t="str">
        <f>'R1 Electricité'!G9</f>
        <v>O.P.</v>
      </c>
    </row>
    <row r="26" spans="1:7" x14ac:dyDescent="0.25">
      <c r="A26" s="111" t="s">
        <v>8</v>
      </c>
      <c r="B26" s="110" t="s">
        <v>88</v>
      </c>
      <c r="C26" s="110" t="s">
        <v>85</v>
      </c>
      <c r="D26" s="119" t="str">
        <f>'R1 Electricité'!B10</f>
        <v>117040724842</v>
      </c>
      <c r="E26" s="120">
        <f>'R1 Electricité'!C10</f>
        <v>42565</v>
      </c>
      <c r="F26" s="79">
        <f>'R1 Electricité'!F10</f>
        <v>64.13</v>
      </c>
      <c r="G26" s="116" t="str">
        <f>'R1 Electricité'!G10</f>
        <v>O.P.</v>
      </c>
    </row>
    <row r="27" spans="1:7" x14ac:dyDescent="0.25">
      <c r="A27" s="111" t="s">
        <v>9</v>
      </c>
      <c r="B27" s="110" t="s">
        <v>88</v>
      </c>
      <c r="C27" s="110" t="s">
        <v>85</v>
      </c>
      <c r="D27" s="119" t="str">
        <f>'R1 Electricité'!B11</f>
        <v>117030726296</v>
      </c>
      <c r="E27" s="120">
        <f>'R1 Electricité'!C11</f>
        <v>42597</v>
      </c>
      <c r="F27" s="79">
        <f>'R1 Electricité'!F11</f>
        <v>64.13</v>
      </c>
      <c r="G27" s="116" t="str">
        <f>'R1 Electricité'!G11</f>
        <v>O.P.</v>
      </c>
    </row>
    <row r="28" spans="1:7" x14ac:dyDescent="0.25">
      <c r="A28" s="111" t="s">
        <v>10</v>
      </c>
      <c r="B28" s="110" t="s">
        <v>88</v>
      </c>
      <c r="C28" s="110" t="s">
        <v>85</v>
      </c>
      <c r="D28" s="119" t="str">
        <f>'R1 Electricité'!B12</f>
        <v>117020740775</v>
      </c>
      <c r="E28" s="120">
        <f>'R1 Electricité'!C12</f>
        <v>42627</v>
      </c>
      <c r="F28" s="79">
        <f>'R1 Electricité'!F12</f>
        <v>64.13</v>
      </c>
      <c r="G28" s="116" t="str">
        <f>'R1 Electricité'!G12</f>
        <v>O.P.</v>
      </c>
    </row>
    <row r="29" spans="1:7" x14ac:dyDescent="0.25">
      <c r="A29" s="111" t="s">
        <v>11</v>
      </c>
      <c r="B29" s="110" t="s">
        <v>88</v>
      </c>
      <c r="C29" s="110" t="s">
        <v>85</v>
      </c>
      <c r="D29" s="119" t="str">
        <f>'R1 Electricité'!B13</f>
        <v>117060746243</v>
      </c>
      <c r="E29" s="120">
        <f>'R1 Electricité'!C13</f>
        <v>42659</v>
      </c>
      <c r="F29" s="79">
        <f>'R1 Electricité'!F13</f>
        <v>64.13</v>
      </c>
      <c r="G29" s="116" t="str">
        <f>'R1 Electricité'!G13</f>
        <v>O.P.</v>
      </c>
    </row>
    <row r="30" spans="1:7" x14ac:dyDescent="0.25">
      <c r="A30" s="111" t="s">
        <v>12</v>
      </c>
      <c r="B30" s="110" t="s">
        <v>88</v>
      </c>
      <c r="C30" s="110" t="s">
        <v>85</v>
      </c>
      <c r="D30" s="119" t="str">
        <f>'R1 Electricité'!B14</f>
        <v>117050748553</v>
      </c>
      <c r="E30" s="120">
        <f>'R1 Electricité'!C14</f>
        <v>42688</v>
      </c>
      <c r="F30" s="79">
        <f>'R1 Electricité'!F14</f>
        <v>64.13</v>
      </c>
      <c r="G30" s="116" t="str">
        <f>'R1 Electricité'!G14</f>
        <v>O.P.</v>
      </c>
    </row>
    <row r="31" spans="1:7" ht="15.75" thickBot="1" x14ac:dyDescent="0.3">
      <c r="A31" s="111" t="s">
        <v>13</v>
      </c>
      <c r="B31" s="110" t="s">
        <v>88</v>
      </c>
      <c r="C31" s="110" t="s">
        <v>85</v>
      </c>
      <c r="D31" s="119" t="str">
        <f>'R1 Electricité'!B15</f>
        <v>117050758048</v>
      </c>
      <c r="E31" s="120">
        <f>'R1 Electricité'!C15</f>
        <v>42718</v>
      </c>
      <c r="F31" s="79">
        <f>'R1 Electricité'!F15</f>
        <v>64.13</v>
      </c>
      <c r="G31" s="116" t="str">
        <f>'R1 Electricité'!G15</f>
        <v>O.P.</v>
      </c>
    </row>
    <row r="32" spans="1:7" ht="15.75" thickBot="1" x14ac:dyDescent="0.3">
      <c r="A32" s="7"/>
      <c r="B32" s="8"/>
      <c r="C32" s="8"/>
      <c r="D32" s="8"/>
      <c r="E32" s="42" t="s">
        <v>22</v>
      </c>
      <c r="F32" s="43">
        <f>SUM(F20:F31)</f>
        <v>757.45999999999992</v>
      </c>
      <c r="G32" s="9"/>
    </row>
    <row r="33" spans="1:7" ht="16.5" thickTop="1" thickBot="1" x14ac:dyDescent="0.3"/>
    <row r="34" spans="1:7" ht="20.25" thickTop="1" thickBot="1" x14ac:dyDescent="0.3">
      <c r="A34" s="11" t="s">
        <v>225</v>
      </c>
      <c r="B34" s="10" t="s">
        <v>30</v>
      </c>
      <c r="C34" s="14"/>
      <c r="D34" s="14"/>
      <c r="E34" s="14"/>
      <c r="F34" s="12" t="s">
        <v>20</v>
      </c>
      <c r="G34" s="13" t="s">
        <v>70</v>
      </c>
    </row>
    <row r="35" spans="1:7" ht="15.75" thickBot="1" x14ac:dyDescent="0.3">
      <c r="A35" s="2" t="s">
        <v>1</v>
      </c>
      <c r="B35" s="3" t="s">
        <v>21</v>
      </c>
      <c r="C35" s="3" t="s">
        <v>14</v>
      </c>
      <c r="D35" s="3" t="s">
        <v>17</v>
      </c>
      <c r="E35" s="3" t="s">
        <v>0</v>
      </c>
      <c r="F35" s="3" t="s">
        <v>16</v>
      </c>
      <c r="G35" s="4" t="s">
        <v>19</v>
      </c>
    </row>
    <row r="36" spans="1:7" x14ac:dyDescent="0.25">
      <c r="A36" s="111" t="s">
        <v>2</v>
      </c>
      <c r="B36" s="110" t="s">
        <v>82</v>
      </c>
      <c r="C36" s="110" t="s">
        <v>85</v>
      </c>
      <c r="D36" s="118" t="str">
        <f>'R2 Eau'!B4</f>
        <v>060661605776</v>
      </c>
      <c r="E36" s="120">
        <f>'R2 Eau'!C4</f>
        <v>42382</v>
      </c>
      <c r="F36" s="79">
        <f>'R2 Eau'!H4</f>
        <v>298.45</v>
      </c>
      <c r="G36" s="80" t="str">
        <f>'R2 Eau'!I4</f>
        <v>*</v>
      </c>
    </row>
    <row r="37" spans="1:7" x14ac:dyDescent="0.25">
      <c r="A37" s="111" t="s">
        <v>3</v>
      </c>
      <c r="B37" s="110" t="s">
        <v>82</v>
      </c>
      <c r="C37" s="110" t="s">
        <v>85</v>
      </c>
      <c r="D37" s="118" t="str">
        <f>'R2 Eau'!B5</f>
        <v>*</v>
      </c>
      <c r="E37" s="120" t="str">
        <f>'R2 Eau'!C5</f>
        <v>*</v>
      </c>
      <c r="F37" s="79">
        <f>'R2 Eau'!H5</f>
        <v>0</v>
      </c>
      <c r="G37" s="80" t="str">
        <f>'R2 Eau'!I5</f>
        <v>*</v>
      </c>
    </row>
    <row r="38" spans="1:7" x14ac:dyDescent="0.25">
      <c r="A38" s="111" t="s">
        <v>4</v>
      </c>
      <c r="B38" s="110" t="s">
        <v>82</v>
      </c>
      <c r="C38" s="110" t="s">
        <v>85</v>
      </c>
      <c r="D38" s="118" t="str">
        <f>'R2 Eau'!B6</f>
        <v>*</v>
      </c>
      <c r="E38" s="120" t="str">
        <f>'R2 Eau'!C6</f>
        <v>*</v>
      </c>
      <c r="F38" s="79">
        <f>'R2 Eau'!H6</f>
        <v>0</v>
      </c>
      <c r="G38" s="80" t="str">
        <f>'R2 Eau'!I6</f>
        <v>*</v>
      </c>
    </row>
    <row r="39" spans="1:7" x14ac:dyDescent="0.25">
      <c r="A39" s="111" t="s">
        <v>5</v>
      </c>
      <c r="B39" s="110" t="s">
        <v>82</v>
      </c>
      <c r="C39" s="110" t="s">
        <v>85</v>
      </c>
      <c r="D39" s="118" t="str">
        <f>'R2 Eau'!B7</f>
        <v>060661605877</v>
      </c>
      <c r="E39" s="120">
        <f>'R2 Eau'!C7</f>
        <v>42473</v>
      </c>
      <c r="F39" s="79">
        <f>'R2 Eau'!H7</f>
        <v>298.45</v>
      </c>
      <c r="G39" s="80" t="str">
        <f>'R2 Eau'!I7</f>
        <v>*</v>
      </c>
    </row>
    <row r="40" spans="1:7" x14ac:dyDescent="0.25">
      <c r="A40" s="111" t="s">
        <v>6</v>
      </c>
      <c r="B40" s="110" t="s">
        <v>82</v>
      </c>
      <c r="C40" s="110" t="s">
        <v>85</v>
      </c>
      <c r="D40" s="118" t="str">
        <f>'R2 Eau'!B8</f>
        <v>*</v>
      </c>
      <c r="E40" s="120" t="str">
        <f>'R2 Eau'!C8</f>
        <v>*</v>
      </c>
      <c r="F40" s="79">
        <f>'R2 Eau'!H8</f>
        <v>0</v>
      </c>
      <c r="G40" s="80" t="str">
        <f>'R2 Eau'!I8</f>
        <v>*</v>
      </c>
    </row>
    <row r="41" spans="1:7" x14ac:dyDescent="0.25">
      <c r="A41" s="111" t="s">
        <v>7</v>
      </c>
      <c r="B41" s="110" t="s">
        <v>82</v>
      </c>
      <c r="C41" s="110" t="s">
        <v>85</v>
      </c>
      <c r="D41" s="118" t="str">
        <f>'R2 Eau'!B9</f>
        <v>*</v>
      </c>
      <c r="E41" s="120" t="str">
        <f>'R2 Eau'!C9</f>
        <v>*</v>
      </c>
      <c r="F41" s="79">
        <f>'R2 Eau'!H9</f>
        <v>0</v>
      </c>
      <c r="G41" s="80" t="str">
        <f>'R2 Eau'!I9</f>
        <v>*</v>
      </c>
    </row>
    <row r="42" spans="1:7" x14ac:dyDescent="0.25">
      <c r="A42" s="111" t="s">
        <v>8</v>
      </c>
      <c r="B42" s="110" t="s">
        <v>82</v>
      </c>
      <c r="C42" s="110" t="s">
        <v>85</v>
      </c>
      <c r="D42" s="118" t="str">
        <f>'R2 Eau'!B10</f>
        <v>060661605978</v>
      </c>
      <c r="E42" s="120">
        <f>'R2 Eau'!C10</f>
        <v>42564</v>
      </c>
      <c r="F42" s="79">
        <f>'R2 Eau'!H10</f>
        <v>298.45</v>
      </c>
      <c r="G42" s="80" t="str">
        <f>'R2 Eau'!I10</f>
        <v>*</v>
      </c>
    </row>
    <row r="43" spans="1:7" x14ac:dyDescent="0.25">
      <c r="A43" s="111" t="s">
        <v>9</v>
      </c>
      <c r="B43" s="110" t="s">
        <v>82</v>
      </c>
      <c r="C43" s="110" t="s">
        <v>85</v>
      </c>
      <c r="D43" s="118" t="str">
        <f>'R2 Eau'!B11</f>
        <v>*</v>
      </c>
      <c r="E43" s="120" t="str">
        <f>'R2 Eau'!C11</f>
        <v>*</v>
      </c>
      <c r="F43" s="79">
        <f>'R2 Eau'!H11</f>
        <v>0</v>
      </c>
      <c r="G43" s="80" t="str">
        <f>'R2 Eau'!I11</f>
        <v>*</v>
      </c>
    </row>
    <row r="44" spans="1:7" x14ac:dyDescent="0.25">
      <c r="A44" s="111" t="s">
        <v>10</v>
      </c>
      <c r="B44" s="110" t="s">
        <v>82</v>
      </c>
      <c r="C44" s="110" t="s">
        <v>85</v>
      </c>
      <c r="D44" s="118" t="str">
        <f>'R2 Eau'!B12</f>
        <v>060661606079</v>
      </c>
      <c r="E44" s="120" t="str">
        <f>'R2 Eau'!C12</f>
        <v>*</v>
      </c>
      <c r="F44" s="79">
        <f>'R2 Eau'!H12</f>
        <v>68.13</v>
      </c>
      <c r="G44" s="80" t="str">
        <f>'R2 Eau'!I12</f>
        <v>*</v>
      </c>
    </row>
    <row r="45" spans="1:7" x14ac:dyDescent="0.25">
      <c r="A45" s="111" t="s">
        <v>11</v>
      </c>
      <c r="B45" s="110" t="s">
        <v>82</v>
      </c>
      <c r="C45" s="110" t="s">
        <v>85</v>
      </c>
      <c r="D45" s="118" t="str">
        <f>'R2 Eau'!B13</f>
        <v>*</v>
      </c>
      <c r="E45" s="120" t="str">
        <f>'R2 Eau'!C13</f>
        <v>00-00-00</v>
      </c>
      <c r="F45" s="79">
        <f>'R2 Eau'!H13</f>
        <v>0</v>
      </c>
      <c r="G45" s="80" t="str">
        <f>'R2 Eau'!I13</f>
        <v>*</v>
      </c>
    </row>
    <row r="46" spans="1:7" x14ac:dyDescent="0.25">
      <c r="A46" s="111" t="s">
        <v>12</v>
      </c>
      <c r="B46" s="110" t="s">
        <v>82</v>
      </c>
      <c r="C46" s="110" t="s">
        <v>85</v>
      </c>
      <c r="D46" s="118" t="str">
        <f>'R2 Eau'!B14</f>
        <v>*</v>
      </c>
      <c r="E46" s="120" t="str">
        <f>'R2 Eau'!C14</f>
        <v>*</v>
      </c>
      <c r="F46" s="79">
        <f>'R2 Eau'!H14</f>
        <v>0</v>
      </c>
      <c r="G46" s="80" t="str">
        <f>'R2 Eau'!I14</f>
        <v>*</v>
      </c>
    </row>
    <row r="47" spans="1:7" ht="15.75" thickBot="1" x14ac:dyDescent="0.3">
      <c r="A47" s="111" t="s">
        <v>13</v>
      </c>
      <c r="B47" s="110" t="s">
        <v>82</v>
      </c>
      <c r="C47" s="110" t="s">
        <v>85</v>
      </c>
      <c r="D47" s="118" t="str">
        <f>'R2 Eau'!B15</f>
        <v>*</v>
      </c>
      <c r="E47" s="120" t="str">
        <f>'R2 Eau'!C15</f>
        <v>*</v>
      </c>
      <c r="F47" s="79">
        <f>'R2 Eau'!H15</f>
        <v>0</v>
      </c>
      <c r="G47" s="80" t="str">
        <f>'R2 Eau'!I15</f>
        <v>*</v>
      </c>
    </row>
    <row r="48" spans="1:7" ht="15.75" thickBot="1" x14ac:dyDescent="0.3">
      <c r="A48" s="7"/>
      <c r="B48" s="8"/>
      <c r="C48" s="8"/>
      <c r="D48" s="8"/>
      <c r="E48" s="42" t="s">
        <v>22</v>
      </c>
      <c r="F48" s="43">
        <f>SUM(F36:F47)</f>
        <v>963.4799999999999</v>
      </c>
      <c r="G48" s="9"/>
    </row>
    <row r="49" spans="1:7" ht="16.5" thickTop="1" thickBot="1" x14ac:dyDescent="0.3"/>
    <row r="50" spans="1:7" ht="20.25" thickTop="1" thickBot="1" x14ac:dyDescent="0.3">
      <c r="A50" s="11" t="s">
        <v>24</v>
      </c>
      <c r="B50" s="10" t="s">
        <v>26</v>
      </c>
      <c r="C50" s="14"/>
      <c r="D50" s="14"/>
      <c r="E50" s="14"/>
      <c r="F50" s="12" t="s">
        <v>20</v>
      </c>
      <c r="G50" s="13" t="s">
        <v>120</v>
      </c>
    </row>
    <row r="51" spans="1:7" ht="15.75" thickBot="1" x14ac:dyDescent="0.3">
      <c r="A51" s="2" t="s">
        <v>1</v>
      </c>
      <c r="B51" s="3" t="s">
        <v>21</v>
      </c>
      <c r="C51" s="3" t="s">
        <v>14</v>
      </c>
      <c r="D51" s="3" t="s">
        <v>17</v>
      </c>
      <c r="E51" s="3" t="s">
        <v>0</v>
      </c>
      <c r="F51" s="3" t="s">
        <v>16</v>
      </c>
      <c r="G51" s="4" t="s">
        <v>19</v>
      </c>
    </row>
    <row r="52" spans="1:7" x14ac:dyDescent="0.25">
      <c r="A52" s="111" t="s">
        <v>2</v>
      </c>
      <c r="B52" s="110"/>
      <c r="C52" s="110" t="s">
        <v>15</v>
      </c>
      <c r="D52" s="119"/>
      <c r="E52" s="120">
        <v>40909</v>
      </c>
      <c r="F52" s="79">
        <f>'R3 Asc. contrôle'!F4</f>
        <v>307.29160000000002</v>
      </c>
      <c r="G52" s="80"/>
    </row>
    <row r="53" spans="1:7" x14ac:dyDescent="0.25">
      <c r="A53" s="111" t="s">
        <v>3</v>
      </c>
      <c r="B53" s="110"/>
      <c r="C53" s="110" t="s">
        <v>15</v>
      </c>
      <c r="D53" s="119"/>
      <c r="E53" s="120">
        <v>40940</v>
      </c>
      <c r="F53" s="79">
        <f>'R3 Asc. contrôle'!F5</f>
        <v>0</v>
      </c>
      <c r="G53" s="80"/>
    </row>
    <row r="54" spans="1:7" x14ac:dyDescent="0.25">
      <c r="A54" s="111" t="s">
        <v>4</v>
      </c>
      <c r="B54" s="110"/>
      <c r="C54" s="110" t="s">
        <v>15</v>
      </c>
      <c r="D54" s="119"/>
      <c r="E54" s="120">
        <v>40969</v>
      </c>
      <c r="F54" s="79">
        <f>'R3 Asc. contrôle'!F6</f>
        <v>0</v>
      </c>
      <c r="G54" s="80"/>
    </row>
    <row r="55" spans="1:7" x14ac:dyDescent="0.25">
      <c r="A55" s="111" t="s">
        <v>5</v>
      </c>
      <c r="B55" s="110"/>
      <c r="C55" s="110" t="s">
        <v>15</v>
      </c>
      <c r="D55" s="119"/>
      <c r="E55" s="120">
        <v>41000</v>
      </c>
      <c r="F55" s="79">
        <f>'R3 Asc. contrôle'!F7</f>
        <v>0</v>
      </c>
      <c r="G55" s="80"/>
    </row>
    <row r="56" spans="1:7" x14ac:dyDescent="0.25">
      <c r="A56" s="111" t="s">
        <v>6</v>
      </c>
      <c r="B56" s="110"/>
      <c r="C56" s="110" t="s">
        <v>15</v>
      </c>
      <c r="D56" s="119"/>
      <c r="E56" s="120">
        <v>41030</v>
      </c>
      <c r="F56" s="79">
        <f>'R3 Asc. contrôle'!F8</f>
        <v>0</v>
      </c>
      <c r="G56" s="80"/>
    </row>
    <row r="57" spans="1:7" x14ac:dyDescent="0.25">
      <c r="A57" s="111" t="s">
        <v>7</v>
      </c>
      <c r="B57" s="110"/>
      <c r="C57" s="110" t="s">
        <v>15</v>
      </c>
      <c r="D57" s="119"/>
      <c r="E57" s="120">
        <v>41061</v>
      </c>
      <c r="F57" s="79">
        <f>'R3 Asc. contrôle'!F9</f>
        <v>0</v>
      </c>
      <c r="G57" s="80"/>
    </row>
    <row r="58" spans="1:7" x14ac:dyDescent="0.25">
      <c r="A58" s="111" t="s">
        <v>8</v>
      </c>
      <c r="B58" s="110"/>
      <c r="C58" s="110" t="s">
        <v>15</v>
      </c>
      <c r="D58" s="119"/>
      <c r="E58" s="120">
        <v>41091</v>
      </c>
      <c r="F58" s="79">
        <f>'R3 Asc. contrôle'!F10</f>
        <v>0</v>
      </c>
      <c r="G58" s="80"/>
    </row>
    <row r="59" spans="1:7" x14ac:dyDescent="0.25">
      <c r="A59" s="111" t="s">
        <v>9</v>
      </c>
      <c r="B59" s="110"/>
      <c r="C59" s="110" t="s">
        <v>15</v>
      </c>
      <c r="D59" s="119"/>
      <c r="E59" s="120">
        <v>41122</v>
      </c>
      <c r="F59" s="79">
        <f>'R3 Asc. contrôle'!F11</f>
        <v>0</v>
      </c>
      <c r="G59" s="80"/>
    </row>
    <row r="60" spans="1:7" x14ac:dyDescent="0.25">
      <c r="A60" s="111" t="s">
        <v>10</v>
      </c>
      <c r="B60" s="110"/>
      <c r="C60" s="110" t="s">
        <v>15</v>
      </c>
      <c r="D60" s="119"/>
      <c r="E60" s="120">
        <v>41153</v>
      </c>
      <c r="F60" s="79">
        <f>'R3 Asc. contrôle'!F12</f>
        <v>0</v>
      </c>
      <c r="G60" s="80"/>
    </row>
    <row r="61" spans="1:7" x14ac:dyDescent="0.25">
      <c r="A61" s="111" t="s">
        <v>11</v>
      </c>
      <c r="B61" s="110"/>
      <c r="C61" s="110" t="s">
        <v>15</v>
      </c>
      <c r="D61" s="119"/>
      <c r="E61" s="120">
        <v>41183</v>
      </c>
      <c r="F61" s="79">
        <f>'R3 Asc. contrôle'!F13</f>
        <v>0</v>
      </c>
      <c r="G61" s="80"/>
    </row>
    <row r="62" spans="1:7" x14ac:dyDescent="0.25">
      <c r="A62" s="111" t="s">
        <v>12</v>
      </c>
      <c r="B62" s="110"/>
      <c r="C62" s="110" t="s">
        <v>15</v>
      </c>
      <c r="D62" s="119"/>
      <c r="E62" s="120">
        <v>41214</v>
      </c>
      <c r="F62" s="79">
        <f>'R3 Asc. contrôle'!F14</f>
        <v>0</v>
      </c>
      <c r="G62" s="80"/>
    </row>
    <row r="63" spans="1:7" ht="15.75" thickBot="1" x14ac:dyDescent="0.3">
      <c r="A63" s="111" t="s">
        <v>13</v>
      </c>
      <c r="B63" s="110"/>
      <c r="C63" s="110" t="s">
        <v>15</v>
      </c>
      <c r="D63" s="119"/>
      <c r="E63" s="120">
        <v>41244</v>
      </c>
      <c r="F63" s="79">
        <f>'R3 Asc. contrôle'!F15</f>
        <v>0</v>
      </c>
      <c r="G63" s="80"/>
    </row>
    <row r="64" spans="1:7" ht="15.75" thickBot="1" x14ac:dyDescent="0.3">
      <c r="A64" s="7"/>
      <c r="B64" s="8"/>
      <c r="C64" s="8"/>
      <c r="D64" s="8"/>
      <c r="E64" s="42" t="s">
        <v>22</v>
      </c>
      <c r="F64" s="43">
        <f>SUM(F52:F63)</f>
        <v>307.29160000000002</v>
      </c>
      <c r="G64" s="9"/>
    </row>
    <row r="65" spans="1:7" ht="16.5" thickTop="1" thickBot="1" x14ac:dyDescent="0.3"/>
    <row r="66" spans="1:7" ht="20.25" thickTop="1" thickBot="1" x14ac:dyDescent="0.3">
      <c r="A66" s="11" t="s">
        <v>25</v>
      </c>
      <c r="B66" s="10" t="s">
        <v>32</v>
      </c>
      <c r="C66" s="14"/>
      <c r="D66" s="14"/>
      <c r="E66" s="14"/>
      <c r="F66" s="12" t="s">
        <v>20</v>
      </c>
      <c r="G66" s="13" t="s">
        <v>50</v>
      </c>
    </row>
    <row r="67" spans="1:7" ht="15.75" thickBot="1" x14ac:dyDescent="0.3">
      <c r="A67" s="2" t="s">
        <v>1</v>
      </c>
      <c r="B67" s="3" t="s">
        <v>21</v>
      </c>
      <c r="C67" s="3" t="s">
        <v>14</v>
      </c>
      <c r="D67" s="3" t="s">
        <v>17</v>
      </c>
      <c r="E67" s="3" t="s">
        <v>0</v>
      </c>
      <c r="F67" s="3" t="s">
        <v>16</v>
      </c>
      <c r="G67" s="4" t="s">
        <v>19</v>
      </c>
    </row>
    <row r="68" spans="1:7" x14ac:dyDescent="0.25">
      <c r="A68" s="111" t="s">
        <v>2</v>
      </c>
      <c r="B68" s="110" t="s">
        <v>166</v>
      </c>
      <c r="C68" s="110" t="s">
        <v>89</v>
      </c>
      <c r="D68" s="119" t="str">
        <f>'R4 Asc. entretien'!B4</f>
        <v>2016/604</v>
      </c>
      <c r="E68" s="120">
        <f>'R4 Asc. entretien'!C4</f>
        <v>42390</v>
      </c>
      <c r="F68" s="79">
        <f>'R4 Asc. entretien'!F4</f>
        <v>737.11339999999996</v>
      </c>
      <c r="G68" s="80" t="str">
        <f>'R4 Asc. entretien'!G4</f>
        <v>*</v>
      </c>
    </row>
    <row r="69" spans="1:7" x14ac:dyDescent="0.25">
      <c r="A69" s="111" t="s">
        <v>3</v>
      </c>
      <c r="B69" s="119" t="s">
        <v>166</v>
      </c>
      <c r="C69" s="110" t="s">
        <v>89</v>
      </c>
      <c r="D69" s="119"/>
      <c r="E69" s="120" t="str">
        <f>'R4 Asc. entretien'!C5</f>
        <v>*</v>
      </c>
      <c r="F69" s="79">
        <f>'R4 Asc. entretien'!F5</f>
        <v>0</v>
      </c>
      <c r="G69" s="80" t="str">
        <f>'R4 Asc. entretien'!G5</f>
        <v>*</v>
      </c>
    </row>
    <row r="70" spans="1:7" x14ac:dyDescent="0.25">
      <c r="A70" s="111" t="s">
        <v>4</v>
      </c>
      <c r="B70" s="119" t="s">
        <v>166</v>
      </c>
      <c r="C70" s="110" t="s">
        <v>89</v>
      </c>
      <c r="D70" s="119"/>
      <c r="E70" s="120" t="str">
        <f>'R4 Asc. entretien'!C6</f>
        <v>*</v>
      </c>
      <c r="F70" s="79">
        <f>'R4 Asc. entretien'!F6</f>
        <v>0</v>
      </c>
      <c r="G70" s="80" t="str">
        <f>'R4 Asc. entretien'!G6</f>
        <v>*</v>
      </c>
    </row>
    <row r="71" spans="1:7" x14ac:dyDescent="0.25">
      <c r="A71" s="111" t="s">
        <v>5</v>
      </c>
      <c r="B71" s="119" t="s">
        <v>166</v>
      </c>
      <c r="C71" s="110" t="s">
        <v>89</v>
      </c>
      <c r="D71" s="119"/>
      <c r="E71" s="120" t="str">
        <f>'R4 Asc. entretien'!C7</f>
        <v>*</v>
      </c>
      <c r="F71" s="79">
        <f>'R4 Asc. entretien'!F7</f>
        <v>0</v>
      </c>
      <c r="G71" s="80" t="str">
        <f>'R4 Asc. entretien'!G7</f>
        <v>*</v>
      </c>
    </row>
    <row r="72" spans="1:7" x14ac:dyDescent="0.25">
      <c r="A72" s="111" t="s">
        <v>6</v>
      </c>
      <c r="B72" s="119" t="s">
        <v>166</v>
      </c>
      <c r="C72" s="110" t="s">
        <v>89</v>
      </c>
      <c r="D72" s="119"/>
      <c r="E72" s="120" t="str">
        <f>'R4 Asc. entretien'!C8</f>
        <v>*</v>
      </c>
      <c r="F72" s="79">
        <f>'R4 Asc. entretien'!F8</f>
        <v>0</v>
      </c>
      <c r="G72" s="80" t="str">
        <f>'R4 Asc. entretien'!G8</f>
        <v>*</v>
      </c>
    </row>
    <row r="73" spans="1:7" x14ac:dyDescent="0.25">
      <c r="A73" s="111" t="s">
        <v>7</v>
      </c>
      <c r="B73" s="119" t="s">
        <v>166</v>
      </c>
      <c r="C73" s="110" t="s">
        <v>89</v>
      </c>
      <c r="D73" s="119"/>
      <c r="E73" s="120" t="str">
        <f>'R4 Asc. entretien'!C9</f>
        <v>*</v>
      </c>
      <c r="F73" s="79">
        <f>'R4 Asc. entretien'!F9</f>
        <v>0</v>
      </c>
      <c r="G73" s="80" t="str">
        <f>'R4 Asc. entretien'!G9</f>
        <v>*</v>
      </c>
    </row>
    <row r="74" spans="1:7" x14ac:dyDescent="0.25">
      <c r="A74" s="111" t="s">
        <v>8</v>
      </c>
      <c r="B74" s="119" t="s">
        <v>166</v>
      </c>
      <c r="C74" s="110" t="s">
        <v>89</v>
      </c>
      <c r="D74" s="119"/>
      <c r="E74" s="120" t="str">
        <f>'R4 Asc. entretien'!C10</f>
        <v>*</v>
      </c>
      <c r="F74" s="79">
        <f>'R4 Asc. entretien'!F10</f>
        <v>0</v>
      </c>
      <c r="G74" s="80" t="str">
        <f>'R4 Asc. entretien'!G10</f>
        <v>*</v>
      </c>
    </row>
    <row r="75" spans="1:7" x14ac:dyDescent="0.25">
      <c r="A75" s="111" t="s">
        <v>9</v>
      </c>
      <c r="B75" s="119" t="s">
        <v>166</v>
      </c>
      <c r="C75" s="110" t="s">
        <v>89</v>
      </c>
      <c r="D75" s="119"/>
      <c r="E75" s="120" t="str">
        <f>'R4 Asc. entretien'!C11</f>
        <v>*</v>
      </c>
      <c r="F75" s="79">
        <f>'R4 Asc. entretien'!F11</f>
        <v>0</v>
      </c>
      <c r="G75" s="80" t="str">
        <f>'R4 Asc. entretien'!G11</f>
        <v>*</v>
      </c>
    </row>
    <row r="76" spans="1:7" x14ac:dyDescent="0.25">
      <c r="A76" s="111" t="s">
        <v>10</v>
      </c>
      <c r="B76" s="119" t="s">
        <v>166</v>
      </c>
      <c r="C76" s="110" t="s">
        <v>89</v>
      </c>
      <c r="D76" s="119"/>
      <c r="E76" s="120" t="str">
        <f>'R4 Asc. entretien'!C12</f>
        <v>*</v>
      </c>
      <c r="F76" s="79">
        <f>'R4 Asc. entretien'!F12</f>
        <v>0</v>
      </c>
      <c r="G76" s="80" t="str">
        <f>'R4 Asc. entretien'!G12</f>
        <v>*</v>
      </c>
    </row>
    <row r="77" spans="1:7" x14ac:dyDescent="0.25">
      <c r="A77" s="111" t="s">
        <v>11</v>
      </c>
      <c r="B77" s="119" t="s">
        <v>166</v>
      </c>
      <c r="C77" s="110" t="s">
        <v>89</v>
      </c>
      <c r="D77" s="119"/>
      <c r="E77" s="120" t="str">
        <f>'R4 Asc. entretien'!C13</f>
        <v>*</v>
      </c>
      <c r="F77" s="79">
        <f>'R4 Asc. entretien'!F13</f>
        <v>0</v>
      </c>
      <c r="G77" s="80" t="str">
        <f>'R4 Asc. entretien'!G13</f>
        <v>*</v>
      </c>
    </row>
    <row r="78" spans="1:7" x14ac:dyDescent="0.25">
      <c r="A78" s="111" t="s">
        <v>12</v>
      </c>
      <c r="B78" s="119" t="s">
        <v>166</v>
      </c>
      <c r="C78" s="110" t="s">
        <v>89</v>
      </c>
      <c r="D78" s="119"/>
      <c r="E78" s="120" t="str">
        <f>'R4 Asc. entretien'!C14</f>
        <v>*</v>
      </c>
      <c r="F78" s="79">
        <f>'R4 Asc. entretien'!F14</f>
        <v>0</v>
      </c>
      <c r="G78" s="80" t="str">
        <f>'R4 Asc. entretien'!G14</f>
        <v>*</v>
      </c>
    </row>
    <row r="79" spans="1:7" ht="15.75" thickBot="1" x14ac:dyDescent="0.3">
      <c r="A79" s="111" t="s">
        <v>13</v>
      </c>
      <c r="B79" s="119" t="s">
        <v>166</v>
      </c>
      <c r="C79" s="110" t="s">
        <v>89</v>
      </c>
      <c r="D79" s="119"/>
      <c r="E79" s="120" t="str">
        <f>'R4 Asc. entretien'!C15</f>
        <v>*</v>
      </c>
      <c r="F79" s="79">
        <f>'R4 Asc. entretien'!F15</f>
        <v>0</v>
      </c>
      <c r="G79" s="80" t="str">
        <f>'R4 Asc. entretien'!G15</f>
        <v>*</v>
      </c>
    </row>
    <row r="80" spans="1:7" ht="15.75" thickBot="1" x14ac:dyDescent="0.3">
      <c r="A80" s="7"/>
      <c r="B80" s="8"/>
      <c r="C80" s="8"/>
      <c r="D80" s="8"/>
      <c r="E80" s="42" t="s">
        <v>22</v>
      </c>
      <c r="F80" s="43">
        <f>SUM(F68:F79)</f>
        <v>737.11339999999996</v>
      </c>
      <c r="G80" s="9"/>
    </row>
    <row r="81" spans="1:7" ht="16.5" thickTop="1" thickBot="1" x14ac:dyDescent="0.3"/>
    <row r="82" spans="1:7" ht="20.25" thickTop="1" thickBot="1" x14ac:dyDescent="0.3">
      <c r="A82" s="11" t="s">
        <v>27</v>
      </c>
      <c r="B82" s="10" t="s">
        <v>37</v>
      </c>
      <c r="C82" s="14"/>
      <c r="D82" s="14"/>
      <c r="E82" s="14"/>
      <c r="F82" s="12" t="s">
        <v>20</v>
      </c>
      <c r="G82" s="13" t="s">
        <v>70</v>
      </c>
    </row>
    <row r="83" spans="1:7" ht="15.75" thickBot="1" x14ac:dyDescent="0.3">
      <c r="A83" s="2" t="s">
        <v>1</v>
      </c>
      <c r="B83" s="3" t="s">
        <v>21</v>
      </c>
      <c r="C83" s="3" t="s">
        <v>14</v>
      </c>
      <c r="D83" s="3" t="s">
        <v>17</v>
      </c>
      <c r="E83" s="3" t="s">
        <v>0</v>
      </c>
      <c r="F83" s="3" t="s">
        <v>16</v>
      </c>
      <c r="G83" s="4" t="s">
        <v>19</v>
      </c>
    </row>
    <row r="84" spans="1:7" x14ac:dyDescent="0.25">
      <c r="A84" s="111" t="s">
        <v>2</v>
      </c>
      <c r="B84" s="110" t="s">
        <v>104</v>
      </c>
      <c r="C84" s="110" t="s">
        <v>105</v>
      </c>
      <c r="D84" s="119" t="str">
        <f>'R5 Chaudière'!B4</f>
        <v>*</v>
      </c>
      <c r="E84" s="121" t="str">
        <f>'R5 Chaudière'!C4</f>
        <v>*</v>
      </c>
      <c r="F84" s="79">
        <f>'R5 Chaudière'!F4</f>
        <v>0</v>
      </c>
      <c r="G84" s="80" t="str">
        <f>'R5 Chaudière'!G4</f>
        <v>*</v>
      </c>
    </row>
    <row r="85" spans="1:7" x14ac:dyDescent="0.25">
      <c r="A85" s="111" t="s">
        <v>3</v>
      </c>
      <c r="B85" s="110" t="s">
        <v>104</v>
      </c>
      <c r="C85" s="110" t="s">
        <v>15</v>
      </c>
      <c r="D85" s="119" t="str">
        <f>'R5 Chaudière'!B5</f>
        <v>*</v>
      </c>
      <c r="E85" s="121" t="str">
        <f>'R5 Chaudière'!C5</f>
        <v>*</v>
      </c>
      <c r="F85" s="79">
        <f>'R5 Chaudière'!F5</f>
        <v>0</v>
      </c>
      <c r="G85" s="80" t="str">
        <f>'R5 Chaudière'!G5</f>
        <v>*</v>
      </c>
    </row>
    <row r="86" spans="1:7" x14ac:dyDescent="0.25">
      <c r="A86" s="111" t="s">
        <v>4</v>
      </c>
      <c r="B86" s="110" t="s">
        <v>104</v>
      </c>
      <c r="C86" s="110" t="s">
        <v>15</v>
      </c>
      <c r="D86" s="119" t="str">
        <f>'R5 Chaudière'!B6</f>
        <v>*</v>
      </c>
      <c r="E86" s="121" t="str">
        <f>'R5 Chaudière'!C6</f>
        <v>*</v>
      </c>
      <c r="F86" s="79">
        <f>'R5 Chaudière'!F6</f>
        <v>0</v>
      </c>
      <c r="G86" s="80" t="str">
        <f>'R5 Chaudière'!G6</f>
        <v>*</v>
      </c>
    </row>
    <row r="87" spans="1:7" x14ac:dyDescent="0.25">
      <c r="A87" s="111" t="s">
        <v>5</v>
      </c>
      <c r="B87" s="110" t="s">
        <v>104</v>
      </c>
      <c r="C87" s="110" t="s">
        <v>15</v>
      </c>
      <c r="D87" s="119" t="str">
        <f>'R5 Chaudière'!B7</f>
        <v>*</v>
      </c>
      <c r="E87" s="121" t="str">
        <f>'R5 Chaudière'!C7</f>
        <v>*</v>
      </c>
      <c r="F87" s="79">
        <f>'R5 Chaudière'!F7</f>
        <v>0</v>
      </c>
      <c r="G87" s="80" t="str">
        <f>'R5 Chaudière'!G7</f>
        <v>*</v>
      </c>
    </row>
    <row r="88" spans="1:7" x14ac:dyDescent="0.25">
      <c r="A88" s="111" t="s">
        <v>6</v>
      </c>
      <c r="B88" s="110" t="s">
        <v>104</v>
      </c>
      <c r="C88" s="110" t="s">
        <v>15</v>
      </c>
      <c r="D88" s="119" t="str">
        <f>'R5 Chaudière'!B8</f>
        <v>*</v>
      </c>
      <c r="E88" s="121" t="str">
        <f>'R5 Chaudière'!C8</f>
        <v>*</v>
      </c>
      <c r="F88" s="79">
        <f>'R5 Chaudière'!F8</f>
        <v>0</v>
      </c>
      <c r="G88" s="80" t="str">
        <f>'R5 Chaudière'!G8</f>
        <v>*</v>
      </c>
    </row>
    <row r="89" spans="1:7" x14ac:dyDescent="0.25">
      <c r="A89" s="111" t="s">
        <v>7</v>
      </c>
      <c r="B89" s="110" t="s">
        <v>104</v>
      </c>
      <c r="C89" s="110" t="s">
        <v>15</v>
      </c>
      <c r="D89" s="119" t="str">
        <f>'R5 Chaudière'!B9</f>
        <v>*</v>
      </c>
      <c r="E89" s="121" t="str">
        <f>'R5 Chaudière'!C9</f>
        <v>*</v>
      </c>
      <c r="F89" s="79">
        <f>'R5 Chaudière'!F9</f>
        <v>0</v>
      </c>
      <c r="G89" s="80" t="str">
        <f>'R5 Chaudière'!G9</f>
        <v>*</v>
      </c>
    </row>
    <row r="90" spans="1:7" x14ac:dyDescent="0.25">
      <c r="A90" s="111" t="s">
        <v>8</v>
      </c>
      <c r="B90" s="110" t="s">
        <v>104</v>
      </c>
      <c r="C90" s="110" t="s">
        <v>15</v>
      </c>
      <c r="D90" s="119" t="str">
        <f>'R5 Chaudière'!B10</f>
        <v>*</v>
      </c>
      <c r="E90" s="121" t="str">
        <f>'R5 Chaudière'!C10</f>
        <v>*</v>
      </c>
      <c r="F90" s="79">
        <f>'R5 Chaudière'!F10</f>
        <v>0</v>
      </c>
      <c r="G90" s="80" t="str">
        <f>'R5 Chaudière'!G10</f>
        <v>*</v>
      </c>
    </row>
    <row r="91" spans="1:7" x14ac:dyDescent="0.25">
      <c r="A91" s="111" t="s">
        <v>9</v>
      </c>
      <c r="B91" s="110" t="s">
        <v>104</v>
      </c>
      <c r="C91" s="110" t="s">
        <v>15</v>
      </c>
      <c r="D91" s="119" t="str">
        <f>'R5 Chaudière'!B11</f>
        <v>*</v>
      </c>
      <c r="E91" s="121" t="str">
        <f>'R5 Chaudière'!C11</f>
        <v>*</v>
      </c>
      <c r="F91" s="79">
        <f>'R5 Chaudière'!F11</f>
        <v>0</v>
      </c>
      <c r="G91" s="80" t="str">
        <f>'R5 Chaudière'!G11</f>
        <v>*</v>
      </c>
    </row>
    <row r="92" spans="1:7" x14ac:dyDescent="0.25">
      <c r="A92" s="111" t="s">
        <v>10</v>
      </c>
      <c r="B92" s="110" t="s">
        <v>104</v>
      </c>
      <c r="C92" s="110" t="s">
        <v>15</v>
      </c>
      <c r="D92" s="119" t="str">
        <f>'R5 Chaudière'!B12</f>
        <v>*</v>
      </c>
      <c r="E92" s="121" t="str">
        <f>'R5 Chaudière'!C12</f>
        <v>*</v>
      </c>
      <c r="F92" s="79">
        <f>'R5 Chaudière'!F12</f>
        <v>0</v>
      </c>
      <c r="G92" s="80" t="str">
        <f>'R5 Chaudière'!G12</f>
        <v>*</v>
      </c>
    </row>
    <row r="93" spans="1:7" x14ac:dyDescent="0.25">
      <c r="A93" s="111" t="s">
        <v>11</v>
      </c>
      <c r="B93" s="110" t="s">
        <v>104</v>
      </c>
      <c r="C93" s="110" t="s">
        <v>15</v>
      </c>
      <c r="D93" s="119" t="str">
        <f>'R5 Chaudière'!B13</f>
        <v>*</v>
      </c>
      <c r="E93" s="121" t="str">
        <f>'R5 Chaudière'!C13</f>
        <v>*</v>
      </c>
      <c r="F93" s="79">
        <f>'R5 Chaudière'!F13</f>
        <v>0</v>
      </c>
      <c r="G93" s="80" t="str">
        <f>'R5 Chaudière'!G13</f>
        <v>*</v>
      </c>
    </row>
    <row r="94" spans="1:7" x14ac:dyDescent="0.25">
      <c r="A94" s="111" t="s">
        <v>12</v>
      </c>
      <c r="B94" s="110" t="s">
        <v>104</v>
      </c>
      <c r="C94" s="110" t="s">
        <v>15</v>
      </c>
      <c r="D94" s="119" t="str">
        <f>'R5 Chaudière'!B14</f>
        <v>6FV-20,160,729</v>
      </c>
      <c r="E94" s="121">
        <f>'R5 Chaudière'!C14</f>
        <v>42690</v>
      </c>
      <c r="F94" s="79">
        <f>'R5 Chaudière'!F14</f>
        <v>183.38</v>
      </c>
      <c r="G94" s="80" t="str">
        <f>'R5 Chaudière'!G14</f>
        <v>*</v>
      </c>
    </row>
    <row r="95" spans="1:7" ht="15.75" thickBot="1" x14ac:dyDescent="0.3">
      <c r="A95" s="111" t="s">
        <v>13</v>
      </c>
      <c r="B95" s="110" t="s">
        <v>104</v>
      </c>
      <c r="C95" s="110" t="s">
        <v>15</v>
      </c>
      <c r="D95" s="119" t="str">
        <f>'R5 Chaudière'!B15</f>
        <v>*</v>
      </c>
      <c r="E95" s="121" t="str">
        <f>'R5 Chaudière'!C15</f>
        <v>*</v>
      </c>
      <c r="F95" s="79">
        <f>'R5 Chaudière'!F15</f>
        <v>0</v>
      </c>
      <c r="G95" s="80" t="str">
        <f>'R5 Chaudière'!G15</f>
        <v>*</v>
      </c>
    </row>
    <row r="96" spans="1:7" ht="15.75" thickBot="1" x14ac:dyDescent="0.3">
      <c r="A96" s="7"/>
      <c r="B96" s="8"/>
      <c r="C96" s="8"/>
      <c r="D96" s="8"/>
      <c r="E96" s="42" t="s">
        <v>22</v>
      </c>
      <c r="F96" s="43">
        <f>SUM(F84:F95)</f>
        <v>183.38</v>
      </c>
      <c r="G96" s="9"/>
    </row>
    <row r="97" spans="1:7" ht="16.5" thickTop="1" thickBot="1" x14ac:dyDescent="0.3"/>
    <row r="98" spans="1:7" ht="20.25" thickTop="1" thickBot="1" x14ac:dyDescent="0.3">
      <c r="A98" s="11" t="s">
        <v>29</v>
      </c>
      <c r="B98" s="10" t="s">
        <v>231</v>
      </c>
      <c r="C98" s="14"/>
      <c r="D98" s="14"/>
      <c r="E98" s="14"/>
      <c r="F98" s="12" t="s">
        <v>20</v>
      </c>
      <c r="G98" s="13" t="s">
        <v>70</v>
      </c>
    </row>
    <row r="99" spans="1:7" ht="15.75" thickBot="1" x14ac:dyDescent="0.3">
      <c r="A99" s="2" t="s">
        <v>1</v>
      </c>
      <c r="B99" s="3" t="s">
        <v>21</v>
      </c>
      <c r="C99" s="3" t="s">
        <v>14</v>
      </c>
      <c r="D99" s="3" t="s">
        <v>17</v>
      </c>
      <c r="E99" s="3" t="s">
        <v>0</v>
      </c>
      <c r="F99" s="3" t="s">
        <v>16</v>
      </c>
      <c r="G99" s="4" t="s">
        <v>19</v>
      </c>
    </row>
    <row r="100" spans="1:7" x14ac:dyDescent="0.25">
      <c r="A100" s="111" t="s">
        <v>2</v>
      </c>
      <c r="B100" s="110" t="s">
        <v>83</v>
      </c>
      <c r="C100" s="110" t="s">
        <v>85</v>
      </c>
      <c r="D100" s="119" t="str">
        <f>'R6 Mazout'!B4</f>
        <v>SI15/029,074</v>
      </c>
      <c r="E100" s="120">
        <f>'R6 Mazout'!C4</f>
        <v>42387</v>
      </c>
      <c r="F100" s="79">
        <f>'R6 Mazout'!H4</f>
        <v>1166.682</v>
      </c>
      <c r="G100" s="80" t="str">
        <f>'R6 Mazout'!I4</f>
        <v>*</v>
      </c>
    </row>
    <row r="101" spans="1:7" x14ac:dyDescent="0.25">
      <c r="A101" s="111" t="s">
        <v>3</v>
      </c>
      <c r="B101" s="110" t="s">
        <v>83</v>
      </c>
      <c r="C101" s="110" t="s">
        <v>85</v>
      </c>
      <c r="D101" s="119" t="str">
        <f>'R6 Mazout'!B5</f>
        <v>*</v>
      </c>
      <c r="E101" s="120" t="str">
        <f>'R6 Mazout'!C5</f>
        <v>*</v>
      </c>
      <c r="F101" s="79">
        <f>'R6 Mazout'!H5</f>
        <v>0</v>
      </c>
      <c r="G101" s="131" t="str">
        <f>'R6 Mazout'!I5</f>
        <v>*</v>
      </c>
    </row>
    <row r="102" spans="1:7" x14ac:dyDescent="0.25">
      <c r="A102" s="111" t="s">
        <v>4</v>
      </c>
      <c r="B102" s="110" t="s">
        <v>83</v>
      </c>
      <c r="C102" s="110" t="s">
        <v>85</v>
      </c>
      <c r="D102" s="119" t="str">
        <f>'R6 Mazout'!B6</f>
        <v>*</v>
      </c>
      <c r="E102" s="120" t="str">
        <f>'R6 Mazout'!C6</f>
        <v>*</v>
      </c>
      <c r="F102" s="79">
        <f>'R6 Mazout'!H6</f>
        <v>0</v>
      </c>
      <c r="G102" s="80" t="str">
        <f>'R6 Mazout'!I6</f>
        <v>*</v>
      </c>
    </row>
    <row r="103" spans="1:7" x14ac:dyDescent="0.25">
      <c r="A103" s="111" t="s">
        <v>5</v>
      </c>
      <c r="B103" s="110" t="s">
        <v>83</v>
      </c>
      <c r="C103" s="110" t="s">
        <v>85</v>
      </c>
      <c r="D103" s="119" t="str">
        <f>'R6 Mazout'!B7</f>
        <v>*</v>
      </c>
      <c r="E103" s="120" t="str">
        <f>'R6 Mazout'!C7</f>
        <v>*</v>
      </c>
      <c r="F103" s="79">
        <f>'R6 Mazout'!H7</f>
        <v>0</v>
      </c>
      <c r="G103" s="131" t="str">
        <f>'R6 Mazout'!I7</f>
        <v>*</v>
      </c>
    </row>
    <row r="104" spans="1:7" x14ac:dyDescent="0.25">
      <c r="A104" s="111" t="s">
        <v>6</v>
      </c>
      <c r="B104" s="110" t="s">
        <v>83</v>
      </c>
      <c r="C104" s="110" t="s">
        <v>85</v>
      </c>
      <c r="D104" s="119" t="str">
        <f>'R6 Mazout'!B8</f>
        <v>SI16/003,670</v>
      </c>
      <c r="E104" s="120">
        <f>'R6 Mazout'!C8</f>
        <v>42499</v>
      </c>
      <c r="F104" s="79">
        <f>'R6 Mazout'!H8</f>
        <v>950.57599999999991</v>
      </c>
      <c r="G104" s="80" t="str">
        <f>'R6 Mazout'!I8</f>
        <v>*</v>
      </c>
    </row>
    <row r="105" spans="1:7" x14ac:dyDescent="0.25">
      <c r="A105" s="111" t="s">
        <v>7</v>
      </c>
      <c r="B105" s="110" t="s">
        <v>83</v>
      </c>
      <c r="C105" s="110" t="s">
        <v>85</v>
      </c>
      <c r="D105" s="119" t="str">
        <f>'R6 Mazout'!B9</f>
        <v>*</v>
      </c>
      <c r="E105" s="120" t="str">
        <f>'R6 Mazout'!C9</f>
        <v>*</v>
      </c>
      <c r="F105" s="79">
        <f>'R6 Mazout'!H9</f>
        <v>0</v>
      </c>
      <c r="G105" s="80" t="str">
        <f>'R6 Mazout'!I9</f>
        <v>*</v>
      </c>
    </row>
    <row r="106" spans="1:7" x14ac:dyDescent="0.25">
      <c r="A106" s="111" t="s">
        <v>8</v>
      </c>
      <c r="B106" s="110" t="s">
        <v>83</v>
      </c>
      <c r="C106" s="110" t="s">
        <v>85</v>
      </c>
      <c r="D106" s="119" t="str">
        <f>'R6 Mazout'!B10</f>
        <v>*</v>
      </c>
      <c r="E106" s="120" t="str">
        <f>'R6 Mazout'!C10</f>
        <v>*</v>
      </c>
      <c r="F106" s="79">
        <f>'R6 Mazout'!H10</f>
        <v>0</v>
      </c>
      <c r="G106" s="80" t="str">
        <f>'R6 Mazout'!I10</f>
        <v>*</v>
      </c>
    </row>
    <row r="107" spans="1:7" x14ac:dyDescent="0.25">
      <c r="A107" s="111" t="s">
        <v>9</v>
      </c>
      <c r="B107" s="110" t="s">
        <v>83</v>
      </c>
      <c r="C107" s="110" t="s">
        <v>85</v>
      </c>
      <c r="D107" s="119" t="str">
        <f>'R6 Mazout'!B11</f>
        <v>*</v>
      </c>
      <c r="E107" s="120" t="str">
        <f>'R6 Mazout'!C11</f>
        <v>*</v>
      </c>
      <c r="F107" s="79">
        <f>'R6 Mazout'!H11</f>
        <v>0</v>
      </c>
      <c r="G107" s="80" t="str">
        <f>'R6 Mazout'!I11</f>
        <v>*</v>
      </c>
    </row>
    <row r="108" spans="1:7" x14ac:dyDescent="0.25">
      <c r="A108" s="111" t="s">
        <v>10</v>
      </c>
      <c r="B108" s="110" t="s">
        <v>83</v>
      </c>
      <c r="C108" s="110" t="s">
        <v>85</v>
      </c>
      <c r="D108" s="119" t="str">
        <f>'R6 Mazout'!B12</f>
        <v>SI16/011,078</v>
      </c>
      <c r="E108" s="120">
        <f>'R6 Mazout'!C12</f>
        <v>42629</v>
      </c>
      <c r="F108" s="79">
        <f>'R6 Mazout'!H12</f>
        <v>1038.6573450000001</v>
      </c>
      <c r="G108" s="80">
        <f>'R6 Mazout'!I12</f>
        <v>42641</v>
      </c>
    </row>
    <row r="109" spans="1:7" x14ac:dyDescent="0.25">
      <c r="A109" s="111" t="s">
        <v>11</v>
      </c>
      <c r="B109" s="110" t="s">
        <v>83</v>
      </c>
      <c r="C109" s="110" t="s">
        <v>85</v>
      </c>
      <c r="D109" s="119" t="str">
        <f>'R6 Mazout'!B13</f>
        <v>*</v>
      </c>
      <c r="E109" s="120" t="str">
        <f>'R6 Mazout'!C13</f>
        <v>*</v>
      </c>
      <c r="F109" s="79">
        <f>'R6 Mazout'!H13</f>
        <v>0</v>
      </c>
      <c r="G109" s="80" t="str">
        <f>'R6 Mazout'!I13</f>
        <v>*</v>
      </c>
    </row>
    <row r="110" spans="1:7" x14ac:dyDescent="0.25">
      <c r="A110" s="111" t="s">
        <v>12</v>
      </c>
      <c r="B110" s="110" t="s">
        <v>83</v>
      </c>
      <c r="C110" s="110" t="s">
        <v>85</v>
      </c>
      <c r="D110" s="119" t="str">
        <f>'R6 Mazout'!B14</f>
        <v>*</v>
      </c>
      <c r="E110" s="120" t="str">
        <f>'R6 Mazout'!C14</f>
        <v>*</v>
      </c>
      <c r="F110" s="79">
        <f>'R6 Mazout'!H14</f>
        <v>0</v>
      </c>
      <c r="G110" s="80" t="str">
        <f>'R6 Mazout'!I14</f>
        <v>*</v>
      </c>
    </row>
    <row r="111" spans="1:7" ht="15.75" thickBot="1" x14ac:dyDescent="0.3">
      <c r="A111" s="111" t="s">
        <v>13</v>
      </c>
      <c r="B111" s="110" t="s">
        <v>83</v>
      </c>
      <c r="C111" s="110" t="s">
        <v>85</v>
      </c>
      <c r="D111" s="119" t="str">
        <f>'R6 Mazout'!B15</f>
        <v>SI16/023,347</v>
      </c>
      <c r="E111" s="120">
        <f>'R6 Mazout'!C15</f>
        <v>42731</v>
      </c>
      <c r="F111" s="79">
        <f>'R6 Mazout'!H15</f>
        <v>1577.8218499999998</v>
      </c>
      <c r="G111" s="80">
        <f>'R6 Mazout'!I15</f>
        <v>42739</v>
      </c>
    </row>
    <row r="112" spans="1:7" ht="15.75" thickBot="1" x14ac:dyDescent="0.3">
      <c r="A112" s="7"/>
      <c r="B112" s="8"/>
      <c r="C112" s="8"/>
      <c r="D112" s="8"/>
      <c r="E112" s="42" t="s">
        <v>22</v>
      </c>
      <c r="F112" s="43">
        <f>SUM(F100:F111)</f>
        <v>4733.7371949999997</v>
      </c>
      <c r="G112" s="9"/>
    </row>
    <row r="113" spans="1:7" ht="16.5" thickTop="1" thickBot="1" x14ac:dyDescent="0.3"/>
    <row r="114" spans="1:7" ht="20.25" thickTop="1" thickBot="1" x14ac:dyDescent="0.3">
      <c r="A114" s="11" t="s">
        <v>224</v>
      </c>
      <c r="B114" s="10" t="s">
        <v>18</v>
      </c>
      <c r="C114" s="14"/>
      <c r="D114" s="14"/>
      <c r="E114" s="14"/>
      <c r="F114" s="12" t="s">
        <v>20</v>
      </c>
      <c r="G114" s="13" t="s">
        <v>103</v>
      </c>
    </row>
    <row r="115" spans="1:7" ht="15.75" thickBot="1" x14ac:dyDescent="0.3">
      <c r="A115" s="2" t="s">
        <v>1</v>
      </c>
      <c r="B115" s="3" t="s">
        <v>21</v>
      </c>
      <c r="C115" s="3" t="s">
        <v>14</v>
      </c>
      <c r="D115" s="3" t="s">
        <v>17</v>
      </c>
      <c r="E115" s="3" t="s">
        <v>0</v>
      </c>
      <c r="F115" s="3" t="s">
        <v>16</v>
      </c>
      <c r="G115" s="4" t="s">
        <v>19</v>
      </c>
    </row>
    <row r="116" spans="1:7" x14ac:dyDescent="0.25">
      <c r="A116" s="111" t="s">
        <v>2</v>
      </c>
      <c r="B116" s="110"/>
      <c r="C116" s="110" t="s">
        <v>85</v>
      </c>
      <c r="D116" s="119"/>
      <c r="E116" s="120">
        <v>40909</v>
      </c>
      <c r="F116" s="79">
        <f>'R7 Produits Entretien'!F4</f>
        <v>0</v>
      </c>
      <c r="G116" s="80"/>
    </row>
    <row r="117" spans="1:7" x14ac:dyDescent="0.25">
      <c r="A117" s="111" t="s">
        <v>3</v>
      </c>
      <c r="B117" s="110"/>
      <c r="C117" s="110" t="s">
        <v>85</v>
      </c>
      <c r="D117" s="119"/>
      <c r="E117" s="120">
        <v>40940</v>
      </c>
      <c r="F117" s="79">
        <f>'R7 Produits Entretien'!F5</f>
        <v>0</v>
      </c>
      <c r="G117" s="80"/>
    </row>
    <row r="118" spans="1:7" x14ac:dyDescent="0.25">
      <c r="A118" s="111" t="s">
        <v>4</v>
      </c>
      <c r="B118" s="110"/>
      <c r="C118" s="110" t="s">
        <v>85</v>
      </c>
      <c r="D118" s="119"/>
      <c r="E118" s="120">
        <v>40969</v>
      </c>
      <c r="F118" s="79">
        <f>'R7 Produits Entretien'!F6</f>
        <v>0</v>
      </c>
      <c r="G118" s="80"/>
    </row>
    <row r="119" spans="1:7" x14ac:dyDescent="0.25">
      <c r="A119" s="111" t="s">
        <v>5</v>
      </c>
      <c r="B119" s="110"/>
      <c r="C119" s="110" t="s">
        <v>85</v>
      </c>
      <c r="D119" s="119"/>
      <c r="E119" s="120">
        <v>41000</v>
      </c>
      <c r="F119" s="79">
        <f>'R7 Produits Entretien'!F7</f>
        <v>0</v>
      </c>
      <c r="G119" s="80"/>
    </row>
    <row r="120" spans="1:7" x14ac:dyDescent="0.25">
      <c r="A120" s="111" t="s">
        <v>6</v>
      </c>
      <c r="B120" s="110"/>
      <c r="C120" s="110" t="s">
        <v>85</v>
      </c>
      <c r="D120" s="119"/>
      <c r="E120" s="120">
        <v>41030</v>
      </c>
      <c r="F120" s="79">
        <f>'R7 Produits Entretien'!F8</f>
        <v>0</v>
      </c>
      <c r="G120" s="80"/>
    </row>
    <row r="121" spans="1:7" x14ac:dyDescent="0.25">
      <c r="A121" s="111" t="s">
        <v>7</v>
      </c>
      <c r="B121" s="110"/>
      <c r="C121" s="110" t="s">
        <v>85</v>
      </c>
      <c r="D121" s="119"/>
      <c r="E121" s="120">
        <v>41061</v>
      </c>
      <c r="F121" s="79">
        <f>'R7 Produits Entretien'!F9</f>
        <v>0</v>
      </c>
      <c r="G121" s="80"/>
    </row>
    <row r="122" spans="1:7" x14ac:dyDescent="0.25">
      <c r="A122" s="111" t="s">
        <v>8</v>
      </c>
      <c r="B122" s="110"/>
      <c r="C122" s="110" t="s">
        <v>85</v>
      </c>
      <c r="D122" s="119"/>
      <c r="E122" s="120">
        <v>41091</v>
      </c>
      <c r="F122" s="79">
        <f>'R7 Produits Entretien'!F10</f>
        <v>0</v>
      </c>
      <c r="G122" s="80"/>
    </row>
    <row r="123" spans="1:7" x14ac:dyDescent="0.25">
      <c r="A123" s="111" t="s">
        <v>9</v>
      </c>
      <c r="B123" s="110"/>
      <c r="C123" s="110" t="s">
        <v>85</v>
      </c>
      <c r="D123" s="119"/>
      <c r="E123" s="120">
        <v>41122</v>
      </c>
      <c r="F123" s="79">
        <f>'R7 Produits Entretien'!F11</f>
        <v>0</v>
      </c>
      <c r="G123" s="80"/>
    </row>
    <row r="124" spans="1:7" x14ac:dyDescent="0.25">
      <c r="A124" s="111" t="s">
        <v>10</v>
      </c>
      <c r="B124" s="110"/>
      <c r="C124" s="110" t="s">
        <v>85</v>
      </c>
      <c r="D124" s="119"/>
      <c r="E124" s="120">
        <v>41153</v>
      </c>
      <c r="F124" s="79">
        <f>'R7 Produits Entretien'!F12</f>
        <v>0</v>
      </c>
      <c r="G124" s="80"/>
    </row>
    <row r="125" spans="1:7" x14ac:dyDescent="0.25">
      <c r="A125" s="111" t="s">
        <v>11</v>
      </c>
      <c r="B125" s="110"/>
      <c r="C125" s="110" t="s">
        <v>85</v>
      </c>
      <c r="D125" s="119"/>
      <c r="E125" s="120">
        <v>41183</v>
      </c>
      <c r="F125" s="79">
        <f>'R7 Produits Entretien'!F13</f>
        <v>0</v>
      </c>
      <c r="G125" s="80"/>
    </row>
    <row r="126" spans="1:7" x14ac:dyDescent="0.25">
      <c r="A126" s="111" t="s">
        <v>12</v>
      </c>
      <c r="B126" s="110"/>
      <c r="C126" s="110" t="s">
        <v>85</v>
      </c>
      <c r="D126" s="119"/>
      <c r="E126" s="120">
        <v>41214</v>
      </c>
      <c r="F126" s="79">
        <f>'R7 Produits Entretien'!F14</f>
        <v>0</v>
      </c>
      <c r="G126" s="80"/>
    </row>
    <row r="127" spans="1:7" ht="15.75" thickBot="1" x14ac:dyDescent="0.3">
      <c r="A127" s="111" t="s">
        <v>13</v>
      </c>
      <c r="B127" s="110"/>
      <c r="C127" s="110" t="s">
        <v>85</v>
      </c>
      <c r="D127" s="119"/>
      <c r="E127" s="120">
        <v>41244</v>
      </c>
      <c r="F127" s="79">
        <f>'R7 Produits Entretien'!F15</f>
        <v>0</v>
      </c>
      <c r="G127" s="80"/>
    </row>
    <row r="128" spans="1:7" ht="15.75" thickBot="1" x14ac:dyDescent="0.3">
      <c r="A128" s="7"/>
      <c r="B128" s="8"/>
      <c r="C128" s="8"/>
      <c r="D128" s="8"/>
      <c r="E128" s="42" t="s">
        <v>22</v>
      </c>
      <c r="F128" s="43">
        <f>SUM(F116:F127)</f>
        <v>0</v>
      </c>
      <c r="G128" s="9"/>
    </row>
    <row r="129" spans="1:7" ht="16.5" thickTop="1" thickBot="1" x14ac:dyDescent="0.3"/>
    <row r="130" spans="1:7" ht="20.25" thickTop="1" thickBot="1" x14ac:dyDescent="0.3">
      <c r="A130" s="11" t="s">
        <v>216</v>
      </c>
      <c r="B130" s="10" t="s">
        <v>115</v>
      </c>
      <c r="C130" s="14"/>
      <c r="D130" s="14"/>
      <c r="E130" s="14"/>
      <c r="F130" s="12" t="s">
        <v>20</v>
      </c>
      <c r="G130" s="13" t="s">
        <v>50</v>
      </c>
    </row>
    <row r="131" spans="1:7" ht="15.75" thickBot="1" x14ac:dyDescent="0.3">
      <c r="A131" s="2" t="s">
        <v>1</v>
      </c>
      <c r="B131" s="3" t="s">
        <v>41</v>
      </c>
      <c r="C131" s="3" t="s">
        <v>14</v>
      </c>
      <c r="D131" s="3" t="s">
        <v>17</v>
      </c>
      <c r="E131" s="3" t="s">
        <v>0</v>
      </c>
      <c r="F131" s="3" t="s">
        <v>16</v>
      </c>
      <c r="G131" s="4" t="s">
        <v>19</v>
      </c>
    </row>
    <row r="132" spans="1:7" x14ac:dyDescent="0.25">
      <c r="A132" s="111" t="s">
        <v>51</v>
      </c>
      <c r="B132" s="110" t="s">
        <v>106</v>
      </c>
      <c r="C132" s="110" t="s">
        <v>15</v>
      </c>
      <c r="D132" s="119"/>
      <c r="E132" s="123">
        <v>42370</v>
      </c>
      <c r="F132" s="79">
        <f>'R8 Pts Travaux'!H15/1000*173</f>
        <v>367.86027999999999</v>
      </c>
      <c r="G132" s="80"/>
    </row>
    <row r="133" spans="1:7" x14ac:dyDescent="0.25">
      <c r="A133" s="111" t="s">
        <v>52</v>
      </c>
      <c r="B133" s="110" t="s">
        <v>107</v>
      </c>
      <c r="C133" s="110" t="s">
        <v>15</v>
      </c>
      <c r="D133" s="119"/>
      <c r="E133" s="123">
        <v>42370</v>
      </c>
      <c r="F133" s="79">
        <f>'R8 Pts Travaux'!H15/1000*145</f>
        <v>308.32220000000001</v>
      </c>
      <c r="G133" s="80"/>
    </row>
    <row r="134" spans="1:7" x14ac:dyDescent="0.25">
      <c r="A134" s="111" t="s">
        <v>53</v>
      </c>
      <c r="B134" s="110" t="s">
        <v>108</v>
      </c>
      <c r="C134" s="110" t="s">
        <v>15</v>
      </c>
      <c r="D134" s="119"/>
      <c r="E134" s="123">
        <v>42370</v>
      </c>
      <c r="F134" s="79">
        <f>'R8 Pts Travaux'!H15/1000*173</f>
        <v>367.86027999999999</v>
      </c>
      <c r="G134" s="80"/>
    </row>
    <row r="135" spans="1:7" x14ac:dyDescent="0.25">
      <c r="A135" s="111" t="s">
        <v>54</v>
      </c>
      <c r="B135" s="110" t="s">
        <v>109</v>
      </c>
      <c r="C135" s="110" t="s">
        <v>15</v>
      </c>
      <c r="D135" s="119"/>
      <c r="E135" s="123">
        <v>42370</v>
      </c>
      <c r="F135" s="79">
        <f>'R8 Pts Travaux'!H15/1000*165</f>
        <v>350.8494</v>
      </c>
      <c r="G135" s="80"/>
    </row>
    <row r="136" spans="1:7" x14ac:dyDescent="0.25">
      <c r="A136" s="111" t="s">
        <v>55</v>
      </c>
      <c r="B136" s="110" t="s">
        <v>110</v>
      </c>
      <c r="C136" s="110" t="s">
        <v>15</v>
      </c>
      <c r="D136" s="119"/>
      <c r="E136" s="123">
        <v>42370</v>
      </c>
      <c r="F136" s="79">
        <f>'R8 Pts Travaux'!H15/1000*173</f>
        <v>367.86027999999999</v>
      </c>
      <c r="G136" s="80"/>
    </row>
    <row r="137" spans="1:7" ht="15.75" thickBot="1" x14ac:dyDescent="0.3">
      <c r="A137" s="111" t="s">
        <v>56</v>
      </c>
      <c r="B137" s="110" t="s">
        <v>111</v>
      </c>
      <c r="C137" s="110" t="s">
        <v>15</v>
      </c>
      <c r="D137" s="119"/>
      <c r="E137" s="123">
        <v>42370</v>
      </c>
      <c r="F137" s="79">
        <f>'R8 Pts Travaux'!H15/1000*171</f>
        <v>363.60755999999998</v>
      </c>
      <c r="G137" s="80"/>
    </row>
    <row r="138" spans="1:7" ht="15.75" thickBot="1" x14ac:dyDescent="0.3">
      <c r="A138" s="7"/>
      <c r="B138" s="8"/>
      <c r="C138" s="8"/>
      <c r="D138" s="8"/>
      <c r="E138" s="42" t="s">
        <v>22</v>
      </c>
      <c r="F138" s="43">
        <f>SUM(F132:F137)</f>
        <v>2126.3599999999997</v>
      </c>
      <c r="G138" s="9"/>
    </row>
    <row r="139" spans="1:7" ht="16.5" thickTop="1" thickBot="1" x14ac:dyDescent="0.3"/>
    <row r="140" spans="1:7" ht="20.25" thickTop="1" thickBot="1" x14ac:dyDescent="0.3">
      <c r="A140" s="11" t="s">
        <v>31</v>
      </c>
      <c r="B140" s="10" t="s">
        <v>59</v>
      </c>
      <c r="C140" s="14"/>
      <c r="D140" s="14"/>
      <c r="E140" s="14"/>
      <c r="F140" s="12" t="s">
        <v>41</v>
      </c>
      <c r="G140" s="13" t="s">
        <v>50</v>
      </c>
    </row>
    <row r="141" spans="1:7" ht="15.75" thickBot="1" x14ac:dyDescent="0.3">
      <c r="A141" s="2" t="s">
        <v>1</v>
      </c>
      <c r="B141" s="3" t="s">
        <v>21</v>
      </c>
      <c r="C141" s="3" t="s">
        <v>14</v>
      </c>
      <c r="D141" s="3" t="s">
        <v>17</v>
      </c>
      <c r="E141" s="3" t="s">
        <v>0</v>
      </c>
      <c r="F141" s="3" t="s">
        <v>16</v>
      </c>
      <c r="G141" s="4" t="s">
        <v>19</v>
      </c>
    </row>
    <row r="142" spans="1:7" x14ac:dyDescent="0.25">
      <c r="A142" s="111" t="s">
        <v>2</v>
      </c>
      <c r="B142" s="110"/>
      <c r="C142" s="110" t="s">
        <v>15</v>
      </c>
      <c r="D142" s="119"/>
      <c r="E142" s="120">
        <v>40909</v>
      </c>
      <c r="F142" s="79">
        <f>'R9 Gros Travaux'!H4</f>
        <v>0</v>
      </c>
      <c r="G142" s="80"/>
    </row>
    <row r="143" spans="1:7" x14ac:dyDescent="0.25">
      <c r="A143" s="111" t="s">
        <v>3</v>
      </c>
      <c r="B143" s="110"/>
      <c r="C143" s="110" t="s">
        <v>15</v>
      </c>
      <c r="D143" s="119"/>
      <c r="E143" s="120">
        <v>40940</v>
      </c>
      <c r="F143" s="79">
        <f>'R9 Gros Travaux'!H5</f>
        <v>0</v>
      </c>
      <c r="G143" s="80"/>
    </row>
    <row r="144" spans="1:7" x14ac:dyDescent="0.25">
      <c r="A144" s="111" t="s">
        <v>4</v>
      </c>
      <c r="B144" s="110"/>
      <c r="C144" s="110" t="s">
        <v>15</v>
      </c>
      <c r="D144" s="119"/>
      <c r="E144" s="120">
        <v>40969</v>
      </c>
      <c r="F144" s="79">
        <f>'R9 Gros Travaux'!H6</f>
        <v>0</v>
      </c>
      <c r="G144" s="80"/>
    </row>
    <row r="145" spans="1:7" x14ac:dyDescent="0.25">
      <c r="A145" s="111" t="s">
        <v>5</v>
      </c>
      <c r="B145" s="110"/>
      <c r="C145" s="110" t="s">
        <v>15</v>
      </c>
      <c r="D145" s="119"/>
      <c r="E145" s="120">
        <v>41000</v>
      </c>
      <c r="F145" s="79">
        <f>'R9 Gros Travaux'!H7</f>
        <v>0</v>
      </c>
      <c r="G145" s="80"/>
    </row>
    <row r="146" spans="1:7" x14ac:dyDescent="0.25">
      <c r="A146" s="111" t="s">
        <v>6</v>
      </c>
      <c r="B146" s="110"/>
      <c r="C146" s="110" t="s">
        <v>15</v>
      </c>
      <c r="D146" s="119"/>
      <c r="E146" s="120">
        <v>41030</v>
      </c>
      <c r="F146" s="79">
        <f>'R9 Gros Travaux'!H8</f>
        <v>0</v>
      </c>
      <c r="G146" s="80"/>
    </row>
    <row r="147" spans="1:7" x14ac:dyDescent="0.25">
      <c r="A147" s="111" t="s">
        <v>7</v>
      </c>
      <c r="B147" s="110"/>
      <c r="C147" s="110" t="s">
        <v>15</v>
      </c>
      <c r="D147" s="119"/>
      <c r="E147" s="120">
        <v>41061</v>
      </c>
      <c r="F147" s="79">
        <f>'R9 Gros Travaux'!H9</f>
        <v>0</v>
      </c>
      <c r="G147" s="80"/>
    </row>
    <row r="148" spans="1:7" x14ac:dyDescent="0.25">
      <c r="A148" s="111" t="s">
        <v>8</v>
      </c>
      <c r="B148" s="110"/>
      <c r="C148" s="110" t="s">
        <v>15</v>
      </c>
      <c r="D148" s="119"/>
      <c r="E148" s="120">
        <v>41091</v>
      </c>
      <c r="F148" s="79">
        <f>'R9 Gros Travaux'!H10</f>
        <v>0</v>
      </c>
      <c r="G148" s="80"/>
    </row>
    <row r="149" spans="1:7" x14ac:dyDescent="0.25">
      <c r="A149" s="111" t="s">
        <v>9</v>
      </c>
      <c r="B149" s="110"/>
      <c r="C149" s="110" t="s">
        <v>15</v>
      </c>
      <c r="D149" s="119"/>
      <c r="E149" s="120">
        <v>41122</v>
      </c>
      <c r="F149" s="79">
        <f>'R9 Gros Travaux'!H11</f>
        <v>0</v>
      </c>
      <c r="G149" s="80"/>
    </row>
    <row r="150" spans="1:7" x14ac:dyDescent="0.25">
      <c r="A150" s="111" t="s">
        <v>10</v>
      </c>
      <c r="B150" s="110"/>
      <c r="C150" s="110" t="s">
        <v>15</v>
      </c>
      <c r="D150" s="119"/>
      <c r="E150" s="120">
        <v>41153</v>
      </c>
      <c r="F150" s="79">
        <f>'R9 Gros Travaux'!H12</f>
        <v>0</v>
      </c>
      <c r="G150" s="80"/>
    </row>
    <row r="151" spans="1:7" x14ac:dyDescent="0.25">
      <c r="A151" s="111" t="s">
        <v>11</v>
      </c>
      <c r="B151" s="110"/>
      <c r="C151" s="110" t="s">
        <v>15</v>
      </c>
      <c r="D151" s="119"/>
      <c r="E151" s="120">
        <v>41183</v>
      </c>
      <c r="F151" s="79">
        <f>'R9 Gros Travaux'!H13</f>
        <v>0</v>
      </c>
      <c r="G151" s="80"/>
    </row>
    <row r="152" spans="1:7" x14ac:dyDescent="0.25">
      <c r="A152" s="111" t="s">
        <v>12</v>
      </c>
      <c r="B152" s="110"/>
      <c r="C152" s="110" t="s">
        <v>15</v>
      </c>
      <c r="D152" s="119"/>
      <c r="E152" s="120">
        <v>41214</v>
      </c>
      <c r="F152" s="79">
        <f>'R9 Gros Travaux'!H14</f>
        <v>0</v>
      </c>
      <c r="G152" s="80"/>
    </row>
    <row r="153" spans="1:7" ht="15.75" thickBot="1" x14ac:dyDescent="0.3">
      <c r="A153" s="111" t="s">
        <v>13</v>
      </c>
      <c r="B153" s="110"/>
      <c r="C153" s="110" t="s">
        <v>15</v>
      </c>
      <c r="D153" s="119"/>
      <c r="E153" s="120">
        <v>41244</v>
      </c>
      <c r="F153" s="79">
        <f>'R9 Gros Travaux'!H15</f>
        <v>0</v>
      </c>
      <c r="G153" s="80"/>
    </row>
    <row r="154" spans="1:7" ht="15.75" thickBot="1" x14ac:dyDescent="0.3">
      <c r="A154" s="7"/>
      <c r="B154" s="8"/>
      <c r="C154" s="8"/>
      <c r="D154" s="8"/>
      <c r="E154" s="42" t="s">
        <v>22</v>
      </c>
      <c r="F154" s="43">
        <f>SUM(F142:F153)</f>
        <v>0</v>
      </c>
      <c r="G154" s="9"/>
    </row>
    <row r="155" spans="1:7" ht="16.5" thickTop="1" thickBot="1" x14ac:dyDescent="0.3"/>
    <row r="156" spans="1:7" ht="20.25" thickTop="1" thickBot="1" x14ac:dyDescent="0.3">
      <c r="A156" s="11" t="s">
        <v>217</v>
      </c>
      <c r="B156" s="10" t="s">
        <v>36</v>
      </c>
      <c r="C156" s="14"/>
      <c r="D156" s="14"/>
      <c r="E156" s="14"/>
      <c r="F156" s="12" t="s">
        <v>20</v>
      </c>
      <c r="G156" s="13" t="s">
        <v>103</v>
      </c>
    </row>
    <row r="157" spans="1:7" ht="15.75" thickBot="1" x14ac:dyDescent="0.3">
      <c r="A157" s="2" t="s">
        <v>1</v>
      </c>
      <c r="B157" s="3" t="s">
        <v>41</v>
      </c>
      <c r="C157" s="3" t="s">
        <v>14</v>
      </c>
      <c r="D157" s="3" t="s">
        <v>17</v>
      </c>
      <c r="E157" s="3" t="s">
        <v>0</v>
      </c>
      <c r="F157" s="3" t="s">
        <v>16</v>
      </c>
      <c r="G157" s="4" t="s">
        <v>19</v>
      </c>
    </row>
    <row r="158" spans="1:7" x14ac:dyDescent="0.25">
      <c r="A158" s="111" t="s">
        <v>51</v>
      </c>
      <c r="B158" s="110" t="s">
        <v>106</v>
      </c>
      <c r="C158" s="110" t="s">
        <v>15</v>
      </c>
      <c r="D158" s="119"/>
      <c r="E158" s="123">
        <v>42370</v>
      </c>
      <c r="F158" s="79">
        <f>'R10 Frais divers'!H18/6</f>
        <v>10.623800000000001</v>
      </c>
      <c r="G158" s="80"/>
    </row>
    <row r="159" spans="1:7" x14ac:dyDescent="0.25">
      <c r="A159" s="111" t="s">
        <v>52</v>
      </c>
      <c r="B159" s="110" t="s">
        <v>107</v>
      </c>
      <c r="C159" s="110" t="s">
        <v>15</v>
      </c>
      <c r="D159" s="119"/>
      <c r="E159" s="123">
        <v>42370</v>
      </c>
      <c r="F159" s="79">
        <f>'R10 Frais divers'!H18/6</f>
        <v>10.623800000000001</v>
      </c>
      <c r="G159" s="80"/>
    </row>
    <row r="160" spans="1:7" x14ac:dyDescent="0.25">
      <c r="A160" s="111" t="s">
        <v>53</v>
      </c>
      <c r="B160" s="110" t="s">
        <v>108</v>
      </c>
      <c r="C160" s="110" t="s">
        <v>15</v>
      </c>
      <c r="D160" s="119"/>
      <c r="E160" s="123">
        <v>42370</v>
      </c>
      <c r="F160" s="79">
        <f>'R10 Frais divers'!H18/6</f>
        <v>10.623800000000001</v>
      </c>
      <c r="G160" s="80"/>
    </row>
    <row r="161" spans="1:7" x14ac:dyDescent="0.25">
      <c r="A161" s="111" t="s">
        <v>54</v>
      </c>
      <c r="B161" s="110" t="s">
        <v>109</v>
      </c>
      <c r="C161" s="110" t="s">
        <v>15</v>
      </c>
      <c r="D161" s="119"/>
      <c r="E161" s="123">
        <v>42370</v>
      </c>
      <c r="F161" s="79">
        <f>'R10 Frais divers'!H18/6</f>
        <v>10.623800000000001</v>
      </c>
      <c r="G161" s="80"/>
    </row>
    <row r="162" spans="1:7" x14ac:dyDescent="0.25">
      <c r="A162" s="111" t="s">
        <v>55</v>
      </c>
      <c r="B162" s="110" t="s">
        <v>110</v>
      </c>
      <c r="C162" s="110" t="s">
        <v>15</v>
      </c>
      <c r="D162" s="119"/>
      <c r="E162" s="123">
        <v>42370</v>
      </c>
      <c r="F162" s="79">
        <f>'R10 Frais divers'!H18/6</f>
        <v>10.623800000000001</v>
      </c>
      <c r="G162" s="80"/>
    </row>
    <row r="163" spans="1:7" ht="15.75" thickBot="1" x14ac:dyDescent="0.3">
      <c r="A163" s="111" t="s">
        <v>56</v>
      </c>
      <c r="B163" s="110" t="s">
        <v>111</v>
      </c>
      <c r="C163" s="110" t="s">
        <v>15</v>
      </c>
      <c r="D163" s="119"/>
      <c r="E163" s="123">
        <v>42370</v>
      </c>
      <c r="F163" s="79">
        <f>'R10 Frais divers'!H18/6</f>
        <v>10.623800000000001</v>
      </c>
      <c r="G163" s="80"/>
    </row>
    <row r="164" spans="1:7" ht="15.75" thickBot="1" x14ac:dyDescent="0.3">
      <c r="A164" s="7"/>
      <c r="B164" s="8"/>
      <c r="C164" s="8"/>
      <c r="D164" s="8"/>
      <c r="E164" s="42" t="s">
        <v>22</v>
      </c>
      <c r="F164" s="43">
        <f>SUM(F158:F163)</f>
        <v>63.74280000000001</v>
      </c>
      <c r="G164" s="9"/>
    </row>
    <row r="165" spans="1:7" ht="16.5" thickTop="1" thickBot="1" x14ac:dyDescent="0.3"/>
    <row r="166" spans="1:7" ht="20.25" thickTop="1" thickBot="1" x14ac:dyDescent="0.3">
      <c r="A166" s="11" t="s">
        <v>33</v>
      </c>
      <c r="B166" s="10" t="s">
        <v>40</v>
      </c>
      <c r="C166" s="14"/>
      <c r="D166" s="14"/>
      <c r="E166" s="14"/>
      <c r="F166" s="12" t="s">
        <v>41</v>
      </c>
      <c r="G166" s="13" t="s">
        <v>50</v>
      </c>
    </row>
    <row r="167" spans="1:7" ht="15.75" thickBot="1" x14ac:dyDescent="0.3">
      <c r="A167" s="2" t="s">
        <v>1</v>
      </c>
      <c r="B167" s="3" t="s">
        <v>21</v>
      </c>
      <c r="C167" s="3" t="s">
        <v>14</v>
      </c>
      <c r="D167" s="3" t="s">
        <v>17</v>
      </c>
      <c r="E167" s="3" t="s">
        <v>0</v>
      </c>
      <c r="F167" s="3" t="s">
        <v>16</v>
      </c>
      <c r="G167" s="4" t="s">
        <v>19</v>
      </c>
    </row>
    <row r="168" spans="1:7" x14ac:dyDescent="0.25">
      <c r="A168" s="111" t="s">
        <v>51</v>
      </c>
      <c r="B168" s="110" t="s">
        <v>106</v>
      </c>
      <c r="C168" s="110" t="s">
        <v>15</v>
      </c>
      <c r="D168" s="119"/>
      <c r="E168" s="123">
        <v>42370</v>
      </c>
      <c r="F168" s="79">
        <f>'R11 Frais Gestion'!H15/1000*173</f>
        <v>27.368599999999997</v>
      </c>
      <c r="G168" s="80"/>
    </row>
    <row r="169" spans="1:7" x14ac:dyDescent="0.25">
      <c r="A169" s="111" t="s">
        <v>52</v>
      </c>
      <c r="B169" s="110" t="s">
        <v>107</v>
      </c>
      <c r="C169" s="110" t="s">
        <v>15</v>
      </c>
      <c r="D169" s="119"/>
      <c r="E169" s="123">
        <v>42370</v>
      </c>
      <c r="F169" s="79">
        <f>'R11 Frais Gestion'!H15/1000*145</f>
        <v>22.938999999999997</v>
      </c>
      <c r="G169" s="80"/>
    </row>
    <row r="170" spans="1:7" x14ac:dyDescent="0.25">
      <c r="A170" s="111" t="s">
        <v>53</v>
      </c>
      <c r="B170" s="110" t="s">
        <v>108</v>
      </c>
      <c r="C170" s="110" t="s">
        <v>15</v>
      </c>
      <c r="D170" s="119"/>
      <c r="E170" s="123">
        <v>42370</v>
      </c>
      <c r="F170" s="79">
        <f>'R11 Frais Gestion'!H15/1000*173</f>
        <v>27.368599999999997</v>
      </c>
      <c r="G170" s="80"/>
    </row>
    <row r="171" spans="1:7" x14ac:dyDescent="0.25">
      <c r="A171" s="111" t="s">
        <v>54</v>
      </c>
      <c r="B171" s="110" t="s">
        <v>109</v>
      </c>
      <c r="C171" s="110" t="s">
        <v>15</v>
      </c>
      <c r="D171" s="119"/>
      <c r="E171" s="123">
        <v>42370</v>
      </c>
      <c r="F171" s="79">
        <f>'R11 Frais Gestion'!H15/1000*165</f>
        <v>26.102999999999998</v>
      </c>
      <c r="G171" s="80"/>
    </row>
    <row r="172" spans="1:7" x14ac:dyDescent="0.25">
      <c r="A172" s="111" t="s">
        <v>55</v>
      </c>
      <c r="B172" s="110" t="s">
        <v>110</v>
      </c>
      <c r="C172" s="110" t="s">
        <v>15</v>
      </c>
      <c r="D172" s="119"/>
      <c r="E172" s="123">
        <v>42370</v>
      </c>
      <c r="F172" s="79">
        <f>'R11 Frais Gestion'!H15/1000*173</f>
        <v>27.368599999999997</v>
      </c>
      <c r="G172" s="80"/>
    </row>
    <row r="173" spans="1:7" ht="15.75" thickBot="1" x14ac:dyDescent="0.3">
      <c r="A173" s="111" t="s">
        <v>56</v>
      </c>
      <c r="B173" s="110" t="s">
        <v>111</v>
      </c>
      <c r="C173" s="110" t="s">
        <v>15</v>
      </c>
      <c r="D173" s="119"/>
      <c r="E173" s="123">
        <v>42370</v>
      </c>
      <c r="F173" s="79">
        <f>'R11 Frais Gestion'!H15/1000*171</f>
        <v>27.052199999999996</v>
      </c>
      <c r="G173" s="80"/>
    </row>
    <row r="174" spans="1:7" ht="15.75" thickBot="1" x14ac:dyDescent="0.3">
      <c r="A174" s="7"/>
      <c r="B174" s="8"/>
      <c r="C174" s="8"/>
      <c r="D174" s="8"/>
      <c r="E174" s="42" t="s">
        <v>22</v>
      </c>
      <c r="F174" s="43">
        <f>SUM(F168:F173)</f>
        <v>158.19999999999999</v>
      </c>
      <c r="G174" s="9"/>
    </row>
    <row r="175" spans="1:7" ht="16.5" thickTop="1" thickBot="1" x14ac:dyDescent="0.3"/>
    <row r="176" spans="1:7" ht="20.25" thickTop="1" thickBot="1" x14ac:dyDescent="0.3">
      <c r="A176" s="11" t="s">
        <v>35</v>
      </c>
      <c r="B176" s="10" t="s">
        <v>119</v>
      </c>
      <c r="C176" s="14"/>
      <c r="D176" s="14"/>
      <c r="E176" s="14"/>
      <c r="F176" s="12" t="s">
        <v>41</v>
      </c>
      <c r="G176" s="13" t="s">
        <v>102</v>
      </c>
    </row>
    <row r="177" spans="1:7" ht="15.75" thickBot="1" x14ac:dyDescent="0.3">
      <c r="A177" s="2" t="s">
        <v>1</v>
      </c>
      <c r="B177" s="3" t="s">
        <v>21</v>
      </c>
      <c r="C177" s="3" t="s">
        <v>14</v>
      </c>
      <c r="D177" s="3" t="s">
        <v>17</v>
      </c>
      <c r="E177" s="3" t="s">
        <v>0</v>
      </c>
      <c r="F177" s="3" t="s">
        <v>16</v>
      </c>
      <c r="G177" s="4" t="s">
        <v>19</v>
      </c>
    </row>
    <row r="178" spans="1:7" x14ac:dyDescent="0.25">
      <c r="A178" s="111" t="s">
        <v>51</v>
      </c>
      <c r="B178" s="110" t="s">
        <v>106</v>
      </c>
      <c r="C178" s="110" t="s">
        <v>15</v>
      </c>
      <c r="D178" s="317"/>
      <c r="E178" s="123">
        <v>42370</v>
      </c>
      <c r="F178" s="79">
        <f>'R10 Frais divers'!H60/6</f>
        <v>0</v>
      </c>
      <c r="G178" s="80"/>
    </row>
    <row r="179" spans="1:7" x14ac:dyDescent="0.25">
      <c r="A179" s="111" t="s">
        <v>52</v>
      </c>
      <c r="B179" s="110" t="s">
        <v>107</v>
      </c>
      <c r="C179" s="110" t="s">
        <v>15</v>
      </c>
      <c r="D179" s="317"/>
      <c r="E179" s="123">
        <v>42370</v>
      </c>
      <c r="F179" s="79">
        <f>'R10 Frais divers'!H60/6</f>
        <v>0</v>
      </c>
      <c r="G179" s="80"/>
    </row>
    <row r="180" spans="1:7" x14ac:dyDescent="0.25">
      <c r="A180" s="111" t="s">
        <v>53</v>
      </c>
      <c r="B180" s="110" t="s">
        <v>108</v>
      </c>
      <c r="C180" s="110" t="s">
        <v>15</v>
      </c>
      <c r="D180" s="317"/>
      <c r="E180" s="123">
        <v>42370</v>
      </c>
      <c r="F180" s="79">
        <f>'R10 Frais divers'!H60/6</f>
        <v>0</v>
      </c>
      <c r="G180" s="80"/>
    </row>
    <row r="181" spans="1:7" x14ac:dyDescent="0.25">
      <c r="A181" s="111" t="s">
        <v>54</v>
      </c>
      <c r="B181" s="110" t="s">
        <v>109</v>
      </c>
      <c r="C181" s="110" t="s">
        <v>15</v>
      </c>
      <c r="D181" s="317"/>
      <c r="E181" s="123">
        <v>42370</v>
      </c>
      <c r="F181" s="79">
        <f>'R10 Frais divers'!H60/6</f>
        <v>0</v>
      </c>
      <c r="G181" s="80"/>
    </row>
    <row r="182" spans="1:7" x14ac:dyDescent="0.25">
      <c r="A182" s="111" t="s">
        <v>55</v>
      </c>
      <c r="B182" s="110" t="s">
        <v>110</v>
      </c>
      <c r="C182" s="110" t="s">
        <v>15</v>
      </c>
      <c r="D182" s="317"/>
      <c r="E182" s="123">
        <v>42370</v>
      </c>
      <c r="F182" s="79">
        <f>'R10 Frais divers'!H60/6</f>
        <v>0</v>
      </c>
      <c r="G182" s="80"/>
    </row>
    <row r="183" spans="1:7" ht="15.75" thickBot="1" x14ac:dyDescent="0.3">
      <c r="A183" s="111" t="s">
        <v>56</v>
      </c>
      <c r="B183" s="110" t="s">
        <v>111</v>
      </c>
      <c r="C183" s="110" t="s">
        <v>15</v>
      </c>
      <c r="D183" s="317"/>
      <c r="E183" s="123">
        <v>42370</v>
      </c>
      <c r="F183" s="79">
        <f>'R10 Frais divers'!H60/6</f>
        <v>0</v>
      </c>
      <c r="G183" s="80"/>
    </row>
    <row r="184" spans="1:7" ht="15.75" thickBot="1" x14ac:dyDescent="0.3">
      <c r="A184" s="7"/>
      <c r="B184" s="8"/>
      <c r="C184" s="8"/>
      <c r="D184" s="8"/>
      <c r="E184" s="42" t="s">
        <v>22</v>
      </c>
      <c r="F184" s="43">
        <f>SUM(F178:F183)</f>
        <v>0</v>
      </c>
      <c r="G184" s="9"/>
    </row>
    <row r="185" spans="1:7" ht="16.5" thickTop="1" thickBot="1" x14ac:dyDescent="0.3"/>
    <row r="186" spans="1:7" ht="20.25" thickTop="1" thickBot="1" x14ac:dyDescent="0.3">
      <c r="A186" s="11" t="s">
        <v>223</v>
      </c>
      <c r="B186" s="10" t="s">
        <v>230</v>
      </c>
      <c r="C186" s="14"/>
      <c r="D186" s="14"/>
      <c r="E186" s="14"/>
      <c r="F186" s="12" t="s">
        <v>20</v>
      </c>
      <c r="G186" s="13" t="s">
        <v>103</v>
      </c>
    </row>
    <row r="187" spans="1:7" ht="15.75" thickBot="1" x14ac:dyDescent="0.3">
      <c r="A187" s="2" t="s">
        <v>1</v>
      </c>
      <c r="B187" s="3" t="s">
        <v>21</v>
      </c>
      <c r="C187" s="3" t="s">
        <v>14</v>
      </c>
      <c r="D187" s="3" t="s">
        <v>17</v>
      </c>
      <c r="E187" s="3" t="s">
        <v>0</v>
      </c>
      <c r="F187" s="3" t="s">
        <v>16</v>
      </c>
      <c r="G187" s="4" t="s">
        <v>19</v>
      </c>
    </row>
    <row r="188" spans="1:7" x14ac:dyDescent="0.25">
      <c r="A188" s="111" t="s">
        <v>2</v>
      </c>
      <c r="B188" s="110" t="s">
        <v>95</v>
      </c>
      <c r="C188" s="110" t="s">
        <v>15</v>
      </c>
      <c r="D188" s="119" t="str">
        <f>'RE Rému Syndic'!B4</f>
        <v>*</v>
      </c>
      <c r="E188" s="120">
        <f>'RE Rému Syndic'!C4</f>
        <v>41644</v>
      </c>
      <c r="F188" s="79">
        <f>'RE Rému Syndic'!F4</f>
        <v>120</v>
      </c>
      <c r="G188" s="80">
        <f>'RE Rému Syndic'!G4</f>
        <v>42374</v>
      </c>
    </row>
    <row r="189" spans="1:7" x14ac:dyDescent="0.25">
      <c r="A189" s="111" t="s">
        <v>3</v>
      </c>
      <c r="B189" s="110" t="s">
        <v>95</v>
      </c>
      <c r="C189" s="110" t="s">
        <v>15</v>
      </c>
      <c r="D189" s="119" t="str">
        <f>'RE Rému Syndic'!B5</f>
        <v>*</v>
      </c>
      <c r="E189" s="120">
        <f>'RE Rému Syndic'!C5</f>
        <v>41675</v>
      </c>
      <c r="F189" s="79">
        <f>'RE Rému Syndic'!F5</f>
        <v>120</v>
      </c>
      <c r="G189" s="80">
        <f>'RE Rému Syndic'!G5</f>
        <v>42405</v>
      </c>
    </row>
    <row r="190" spans="1:7" x14ac:dyDescent="0.25">
      <c r="A190" s="111" t="s">
        <v>4</v>
      </c>
      <c r="B190" s="110" t="s">
        <v>95</v>
      </c>
      <c r="C190" s="110" t="s">
        <v>15</v>
      </c>
      <c r="D190" s="119" t="str">
        <f>'RE Rému Syndic'!B6</f>
        <v>*</v>
      </c>
      <c r="E190" s="120">
        <f>'RE Rému Syndic'!C6</f>
        <v>41703</v>
      </c>
      <c r="F190" s="79">
        <f>'RE Rému Syndic'!F6</f>
        <v>120</v>
      </c>
      <c r="G190" s="80">
        <f>'RE Rému Syndic'!G6</f>
        <v>42434</v>
      </c>
    </row>
    <row r="191" spans="1:7" x14ac:dyDescent="0.25">
      <c r="A191" s="111" t="s">
        <v>5</v>
      </c>
      <c r="B191" s="110" t="s">
        <v>95</v>
      </c>
      <c r="C191" s="110" t="s">
        <v>15</v>
      </c>
      <c r="D191" s="119" t="str">
        <f>'RE Rému Syndic'!B7</f>
        <v>*</v>
      </c>
      <c r="E191" s="120">
        <f>'RE Rému Syndic'!C7</f>
        <v>41734</v>
      </c>
      <c r="F191" s="79">
        <f>'RE Rému Syndic'!F7</f>
        <v>120</v>
      </c>
      <c r="G191" s="80">
        <f>'RE Rému Syndic'!G7</f>
        <v>42465</v>
      </c>
    </row>
    <row r="192" spans="1:7" x14ac:dyDescent="0.25">
      <c r="A192" s="111" t="s">
        <v>6</v>
      </c>
      <c r="B192" s="110" t="s">
        <v>95</v>
      </c>
      <c r="C192" s="110" t="s">
        <v>15</v>
      </c>
      <c r="D192" s="119" t="str">
        <f>'RE Rému Syndic'!B8</f>
        <v>*</v>
      </c>
      <c r="E192" s="120">
        <f>'RE Rému Syndic'!C8</f>
        <v>41764</v>
      </c>
      <c r="F192" s="79">
        <f>'RE Rému Syndic'!F8</f>
        <v>120</v>
      </c>
      <c r="G192" s="80">
        <f>'RE Rému Syndic'!G8</f>
        <v>42495</v>
      </c>
    </row>
    <row r="193" spans="1:7" x14ac:dyDescent="0.25">
      <c r="A193" s="111" t="s">
        <v>7</v>
      </c>
      <c r="B193" s="110" t="s">
        <v>95</v>
      </c>
      <c r="C193" s="110" t="s">
        <v>15</v>
      </c>
      <c r="D193" s="119" t="str">
        <f>'RE Rému Syndic'!B9</f>
        <v>*</v>
      </c>
      <c r="E193" s="120">
        <f>'RE Rému Syndic'!C9</f>
        <v>41795</v>
      </c>
      <c r="F193" s="79">
        <f>'RE Rému Syndic'!F9</f>
        <v>120</v>
      </c>
      <c r="G193" s="80">
        <f>'RE Rému Syndic'!G9</f>
        <v>42526</v>
      </c>
    </row>
    <row r="194" spans="1:7" x14ac:dyDescent="0.25">
      <c r="A194" s="111" t="s">
        <v>8</v>
      </c>
      <c r="B194" s="110" t="s">
        <v>95</v>
      </c>
      <c r="C194" s="110" t="s">
        <v>15</v>
      </c>
      <c r="D194" s="119" t="str">
        <f>'RE Rému Syndic'!B10</f>
        <v>*</v>
      </c>
      <c r="E194" s="120">
        <f>'RE Rému Syndic'!C10</f>
        <v>41825</v>
      </c>
      <c r="F194" s="79">
        <f>'RE Rému Syndic'!F10</f>
        <v>120</v>
      </c>
      <c r="G194" s="80">
        <f>'RE Rému Syndic'!G10</f>
        <v>42556</v>
      </c>
    </row>
    <row r="195" spans="1:7" x14ac:dyDescent="0.25">
      <c r="A195" s="111" t="s">
        <v>9</v>
      </c>
      <c r="B195" s="110" t="s">
        <v>95</v>
      </c>
      <c r="C195" s="110" t="s">
        <v>15</v>
      </c>
      <c r="D195" s="119" t="str">
        <f>'RE Rému Syndic'!B11</f>
        <v>*</v>
      </c>
      <c r="E195" s="120">
        <f>'RE Rému Syndic'!C11</f>
        <v>41856</v>
      </c>
      <c r="F195" s="79">
        <f>'RE Rému Syndic'!F11</f>
        <v>120</v>
      </c>
      <c r="G195" s="80">
        <f>'RE Rému Syndic'!G11</f>
        <v>42587</v>
      </c>
    </row>
    <row r="196" spans="1:7" x14ac:dyDescent="0.25">
      <c r="A196" s="111" t="s">
        <v>10</v>
      </c>
      <c r="B196" s="110" t="s">
        <v>95</v>
      </c>
      <c r="C196" s="110" t="s">
        <v>15</v>
      </c>
      <c r="D196" s="119" t="str">
        <f>'RE Rému Syndic'!B12</f>
        <v>*</v>
      </c>
      <c r="E196" s="120">
        <f>'RE Rému Syndic'!C12</f>
        <v>41887</v>
      </c>
      <c r="F196" s="79">
        <f>'RE Rému Syndic'!F12</f>
        <v>120</v>
      </c>
      <c r="G196" s="80">
        <f>'RE Rému Syndic'!G12</f>
        <v>42618</v>
      </c>
    </row>
    <row r="197" spans="1:7" x14ac:dyDescent="0.25">
      <c r="A197" s="111" t="s">
        <v>11</v>
      </c>
      <c r="B197" s="110" t="s">
        <v>95</v>
      </c>
      <c r="C197" s="110" t="s">
        <v>15</v>
      </c>
      <c r="D197" s="119" t="str">
        <f>'RE Rému Syndic'!B13</f>
        <v>*</v>
      </c>
      <c r="E197" s="120">
        <f>'RE Rému Syndic'!C13</f>
        <v>41917</v>
      </c>
      <c r="F197" s="79">
        <f>'RE Rému Syndic'!F13</f>
        <v>120</v>
      </c>
      <c r="G197" s="80">
        <f>'RE Rému Syndic'!G13</f>
        <v>42648</v>
      </c>
    </row>
    <row r="198" spans="1:7" x14ac:dyDescent="0.25">
      <c r="A198" s="111" t="s">
        <v>12</v>
      </c>
      <c r="B198" s="110" t="s">
        <v>95</v>
      </c>
      <c r="C198" s="110" t="s">
        <v>15</v>
      </c>
      <c r="D198" s="119" t="str">
        <f>'RE Rému Syndic'!B14</f>
        <v>*</v>
      </c>
      <c r="E198" s="120">
        <f>'RE Rému Syndic'!C14</f>
        <v>41948</v>
      </c>
      <c r="F198" s="79">
        <f>'RE Rému Syndic'!F14</f>
        <v>120</v>
      </c>
      <c r="G198" s="80">
        <f>'RE Rému Syndic'!G14</f>
        <v>42679</v>
      </c>
    </row>
    <row r="199" spans="1:7" ht="15.75" thickBot="1" x14ac:dyDescent="0.3">
      <c r="A199" s="111" t="s">
        <v>13</v>
      </c>
      <c r="B199" s="110" t="s">
        <v>95</v>
      </c>
      <c r="C199" s="110" t="s">
        <v>15</v>
      </c>
      <c r="D199" s="119" t="str">
        <f>'RE Rému Syndic'!B15</f>
        <v>*</v>
      </c>
      <c r="E199" s="120">
        <f>'RE Rému Syndic'!C15</f>
        <v>41978</v>
      </c>
      <c r="F199" s="79">
        <f>'RE Rému Syndic'!F15</f>
        <v>120</v>
      </c>
      <c r="G199" s="80">
        <f>'RE Rému Syndic'!G15</f>
        <v>42709</v>
      </c>
    </row>
    <row r="200" spans="1:7" ht="15.75" thickBot="1" x14ac:dyDescent="0.3">
      <c r="A200" s="7"/>
      <c r="B200" s="8"/>
      <c r="C200" s="8"/>
      <c r="D200" s="8"/>
      <c r="E200" s="42" t="s">
        <v>22</v>
      </c>
      <c r="F200" s="43">
        <f>SUM(F188:F199)</f>
        <v>1440</v>
      </c>
      <c r="G200" s="9"/>
    </row>
    <row r="201" spans="1:7" ht="15.75" thickTop="1" x14ac:dyDescent="0.25"/>
  </sheetData>
  <pageMargins left="0.70866141732283472" right="0.39370078740157483" top="0.78740157480314965" bottom="0.78740157480314965" header="0.31496062992125984" footer="0.31496062992125984"/>
  <pageSetup paperSize="9" scale="80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H17"/>
  <sheetViews>
    <sheetView workbookViewId="0">
      <selection activeCell="E7" sqref="E7"/>
    </sheetView>
  </sheetViews>
  <sheetFormatPr baseColWidth="10" defaultColWidth="14.85546875" defaultRowHeight="15" x14ac:dyDescent="0.25"/>
  <sheetData>
    <row r="1" spans="1:8" ht="15.75" thickBot="1" x14ac:dyDescent="0.3"/>
    <row r="2" spans="1:8" ht="20.25" thickTop="1" thickBot="1" x14ac:dyDescent="0.3">
      <c r="A2" s="136" t="s">
        <v>114</v>
      </c>
      <c r="B2" s="138" t="s">
        <v>26</v>
      </c>
      <c r="C2" s="137"/>
      <c r="D2" s="14"/>
      <c r="E2" s="14"/>
      <c r="F2" s="139" t="s">
        <v>103</v>
      </c>
      <c r="G2" s="60"/>
    </row>
    <row r="3" spans="1:8" ht="15.75" thickBot="1" x14ac:dyDescent="0.3">
      <c r="A3" s="2" t="s">
        <v>1</v>
      </c>
      <c r="B3" s="3" t="s">
        <v>67</v>
      </c>
      <c r="C3" s="3" t="s">
        <v>0</v>
      </c>
      <c r="D3" s="3" t="s">
        <v>62</v>
      </c>
      <c r="E3" s="3" t="s">
        <v>68</v>
      </c>
      <c r="F3" s="3" t="s">
        <v>16</v>
      </c>
      <c r="G3" s="4" t="s">
        <v>19</v>
      </c>
    </row>
    <row r="4" spans="1:8" x14ac:dyDescent="0.25">
      <c r="A4" s="1" t="s">
        <v>2</v>
      </c>
      <c r="B4" s="316" t="s">
        <v>276</v>
      </c>
      <c r="C4" s="67">
        <v>42425</v>
      </c>
      <c r="D4" s="73">
        <v>253.96</v>
      </c>
      <c r="E4" s="124">
        <v>0.21</v>
      </c>
      <c r="F4" s="6">
        <f>D4+(D4*E4)</f>
        <v>307.29160000000002</v>
      </c>
      <c r="G4" s="5"/>
    </row>
    <row r="5" spans="1:8" x14ac:dyDescent="0.25">
      <c r="A5" s="1" t="s">
        <v>3</v>
      </c>
      <c r="B5" s="316" t="s">
        <v>84</v>
      </c>
      <c r="C5" s="67" t="s">
        <v>84</v>
      </c>
      <c r="D5" s="73">
        <v>0</v>
      </c>
      <c r="E5" s="124">
        <v>0</v>
      </c>
      <c r="F5" s="6">
        <f t="shared" ref="F5:F15" si="0">D5+(D5*E5)</f>
        <v>0</v>
      </c>
      <c r="G5" s="5"/>
    </row>
    <row r="6" spans="1:8" x14ac:dyDescent="0.25">
      <c r="A6" s="1" t="s">
        <v>4</v>
      </c>
      <c r="B6" s="316" t="s">
        <v>84</v>
      </c>
      <c r="C6" s="67" t="s">
        <v>84</v>
      </c>
      <c r="D6" s="73">
        <v>0</v>
      </c>
      <c r="E6" s="124">
        <v>0</v>
      </c>
      <c r="F6" s="6">
        <f t="shared" si="0"/>
        <v>0</v>
      </c>
      <c r="G6" s="5"/>
      <c r="H6" s="75"/>
    </row>
    <row r="7" spans="1:8" x14ac:dyDescent="0.25">
      <c r="A7" s="1" t="s">
        <v>5</v>
      </c>
      <c r="B7" s="316" t="s">
        <v>84</v>
      </c>
      <c r="C7" s="67" t="s">
        <v>84</v>
      </c>
      <c r="D7" s="73">
        <v>0</v>
      </c>
      <c r="E7" s="124">
        <v>0</v>
      </c>
      <c r="F7" s="6">
        <f t="shared" si="0"/>
        <v>0</v>
      </c>
      <c r="G7" s="5"/>
    </row>
    <row r="8" spans="1:8" x14ac:dyDescent="0.25">
      <c r="A8" s="1" t="s">
        <v>6</v>
      </c>
      <c r="B8" s="316" t="s">
        <v>84</v>
      </c>
      <c r="C8" s="67" t="s">
        <v>84</v>
      </c>
      <c r="D8" s="73">
        <v>0</v>
      </c>
      <c r="E8" s="124">
        <v>0</v>
      </c>
      <c r="F8" s="6">
        <f t="shared" si="0"/>
        <v>0</v>
      </c>
      <c r="G8" s="5"/>
    </row>
    <row r="9" spans="1:8" x14ac:dyDescent="0.25">
      <c r="A9" s="1" t="s">
        <v>7</v>
      </c>
      <c r="B9" s="316" t="s">
        <v>84</v>
      </c>
      <c r="C9" s="67" t="s">
        <v>84</v>
      </c>
      <c r="D9" s="73">
        <v>0</v>
      </c>
      <c r="E9" s="124">
        <v>0</v>
      </c>
      <c r="F9" s="6">
        <f t="shared" si="0"/>
        <v>0</v>
      </c>
      <c r="G9" s="5"/>
    </row>
    <row r="10" spans="1:8" x14ac:dyDescent="0.25">
      <c r="A10" s="1" t="s">
        <v>8</v>
      </c>
      <c r="B10" s="316" t="s">
        <v>84</v>
      </c>
      <c r="C10" s="67" t="s">
        <v>84</v>
      </c>
      <c r="D10" s="73">
        <v>0</v>
      </c>
      <c r="E10" s="124">
        <v>0</v>
      </c>
      <c r="F10" s="6">
        <f t="shared" si="0"/>
        <v>0</v>
      </c>
      <c r="G10" s="5"/>
    </row>
    <row r="11" spans="1:8" x14ac:dyDescent="0.25">
      <c r="A11" s="1" t="s">
        <v>9</v>
      </c>
      <c r="B11" s="316" t="s">
        <v>84</v>
      </c>
      <c r="C11" s="67" t="s">
        <v>84</v>
      </c>
      <c r="D11" s="73">
        <v>0</v>
      </c>
      <c r="E11" s="124">
        <v>0</v>
      </c>
      <c r="F11" s="6">
        <f t="shared" si="0"/>
        <v>0</v>
      </c>
      <c r="G11" s="5"/>
    </row>
    <row r="12" spans="1:8" x14ac:dyDescent="0.25">
      <c r="A12" s="1" t="s">
        <v>10</v>
      </c>
      <c r="B12" s="316" t="s">
        <v>84</v>
      </c>
      <c r="C12" s="67" t="s">
        <v>84</v>
      </c>
      <c r="D12" s="73">
        <v>0</v>
      </c>
      <c r="E12" s="124">
        <v>0</v>
      </c>
      <c r="F12" s="6">
        <f t="shared" si="0"/>
        <v>0</v>
      </c>
      <c r="G12" s="5"/>
    </row>
    <row r="13" spans="1:8" x14ac:dyDescent="0.25">
      <c r="A13" s="1" t="s">
        <v>11</v>
      </c>
      <c r="B13" s="316" t="s">
        <v>84</v>
      </c>
      <c r="C13" s="67" t="s">
        <v>84</v>
      </c>
      <c r="D13" s="73">
        <v>0</v>
      </c>
      <c r="E13" s="124">
        <v>0</v>
      </c>
      <c r="F13" s="6">
        <f t="shared" si="0"/>
        <v>0</v>
      </c>
      <c r="G13" s="5"/>
    </row>
    <row r="14" spans="1:8" x14ac:dyDescent="0.25">
      <c r="A14" s="1" t="s">
        <v>12</v>
      </c>
      <c r="B14" s="316" t="s">
        <v>84</v>
      </c>
      <c r="C14" s="67" t="s">
        <v>84</v>
      </c>
      <c r="D14" s="73">
        <v>0</v>
      </c>
      <c r="E14" s="124">
        <v>0</v>
      </c>
      <c r="F14" s="6">
        <f t="shared" si="0"/>
        <v>0</v>
      </c>
      <c r="G14" s="5"/>
    </row>
    <row r="15" spans="1:8" ht="15.75" thickBot="1" x14ac:dyDescent="0.3">
      <c r="A15" s="1" t="s">
        <v>13</v>
      </c>
      <c r="B15" s="316" t="s">
        <v>84</v>
      </c>
      <c r="C15" s="67" t="s">
        <v>84</v>
      </c>
      <c r="D15" s="73">
        <v>0</v>
      </c>
      <c r="E15" s="124">
        <v>0</v>
      </c>
      <c r="F15" s="6">
        <f t="shared" si="0"/>
        <v>0</v>
      </c>
      <c r="G15" s="5"/>
    </row>
    <row r="16" spans="1:8" ht="15.75" thickBot="1" x14ac:dyDescent="0.3">
      <c r="A16" s="7"/>
      <c r="B16" s="8"/>
      <c r="C16" s="8"/>
      <c r="D16" s="69">
        <f>SUM(D4:D15)</f>
        <v>253.96</v>
      </c>
      <c r="E16" s="42" t="s">
        <v>22</v>
      </c>
      <c r="F16" s="43">
        <f>SUM(F4:F15)</f>
        <v>307.29160000000002</v>
      </c>
      <c r="G16" s="9"/>
    </row>
    <row r="17" ht="15.75" thickTop="1" x14ac:dyDescent="0.25"/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theme="4"/>
  </sheetPr>
  <dimension ref="A1:G17"/>
  <sheetViews>
    <sheetView workbookViewId="0">
      <selection activeCell="B5" sqref="B5"/>
    </sheetView>
  </sheetViews>
  <sheetFormatPr baseColWidth="10" defaultColWidth="14.85546875" defaultRowHeight="15" x14ac:dyDescent="0.25"/>
  <sheetData>
    <row r="1" spans="1:7" ht="15.75" thickBot="1" x14ac:dyDescent="0.3"/>
    <row r="2" spans="1:7" ht="20.25" thickTop="1" thickBot="1" x14ac:dyDescent="0.3">
      <c r="A2" s="136" t="s">
        <v>118</v>
      </c>
      <c r="B2" s="138" t="s">
        <v>32</v>
      </c>
      <c r="C2" s="137"/>
      <c r="D2" s="14"/>
      <c r="E2" s="14"/>
      <c r="F2" s="139" t="s">
        <v>103</v>
      </c>
      <c r="G2" s="60"/>
    </row>
    <row r="3" spans="1:7" ht="15.75" thickBot="1" x14ac:dyDescent="0.3">
      <c r="A3" s="2" t="s">
        <v>1</v>
      </c>
      <c r="B3" s="3" t="s">
        <v>67</v>
      </c>
      <c r="C3" s="3" t="s">
        <v>0</v>
      </c>
      <c r="D3" s="3" t="s">
        <v>62</v>
      </c>
      <c r="E3" s="3" t="s">
        <v>68</v>
      </c>
      <c r="F3" s="3" t="s">
        <v>16</v>
      </c>
      <c r="G3" s="4" t="s">
        <v>19</v>
      </c>
    </row>
    <row r="4" spans="1:7" x14ac:dyDescent="0.25">
      <c r="A4" s="111" t="s">
        <v>2</v>
      </c>
      <c r="B4" s="122" t="s">
        <v>275</v>
      </c>
      <c r="C4" s="125">
        <v>42390</v>
      </c>
      <c r="D4" s="126">
        <v>695.39</v>
      </c>
      <c r="E4" s="124">
        <v>0.06</v>
      </c>
      <c r="F4" s="79">
        <f>D4+(D4*E4)</f>
        <v>737.11339999999996</v>
      </c>
      <c r="G4" s="80" t="s">
        <v>84</v>
      </c>
    </row>
    <row r="5" spans="1:7" x14ac:dyDescent="0.25">
      <c r="A5" s="111" t="s">
        <v>3</v>
      </c>
      <c r="B5" s="122" t="s">
        <v>84</v>
      </c>
      <c r="C5" s="125" t="s">
        <v>84</v>
      </c>
      <c r="D5" s="126">
        <v>0</v>
      </c>
      <c r="E5" s="124">
        <v>0.21</v>
      </c>
      <c r="F5" s="79">
        <f t="shared" ref="F5:F15" si="0">D5+(D5*E5)</f>
        <v>0</v>
      </c>
      <c r="G5" s="80" t="s">
        <v>84</v>
      </c>
    </row>
    <row r="6" spans="1:7" x14ac:dyDescent="0.25">
      <c r="A6" s="111" t="s">
        <v>4</v>
      </c>
      <c r="B6" s="122" t="s">
        <v>84</v>
      </c>
      <c r="C6" s="125" t="s">
        <v>84</v>
      </c>
      <c r="D6" s="126">
        <v>0</v>
      </c>
      <c r="E6" s="124">
        <v>0.21</v>
      </c>
      <c r="F6" s="79">
        <f t="shared" si="0"/>
        <v>0</v>
      </c>
      <c r="G6" s="80" t="s">
        <v>84</v>
      </c>
    </row>
    <row r="7" spans="1:7" x14ac:dyDescent="0.25">
      <c r="A7" s="111" t="s">
        <v>5</v>
      </c>
      <c r="B7" s="122" t="s">
        <v>84</v>
      </c>
      <c r="C7" s="125" t="s">
        <v>84</v>
      </c>
      <c r="D7" s="126">
        <v>0</v>
      </c>
      <c r="E7" s="124">
        <v>0.21</v>
      </c>
      <c r="F7" s="79">
        <f t="shared" si="0"/>
        <v>0</v>
      </c>
      <c r="G7" s="80" t="s">
        <v>84</v>
      </c>
    </row>
    <row r="8" spans="1:7" x14ac:dyDescent="0.25">
      <c r="A8" s="111" t="s">
        <v>6</v>
      </c>
      <c r="B8" s="122" t="s">
        <v>84</v>
      </c>
      <c r="C8" s="125" t="s">
        <v>84</v>
      </c>
      <c r="D8" s="126">
        <v>0</v>
      </c>
      <c r="E8" s="124">
        <v>0.21</v>
      </c>
      <c r="F8" s="79">
        <f t="shared" si="0"/>
        <v>0</v>
      </c>
      <c r="G8" s="80" t="s">
        <v>84</v>
      </c>
    </row>
    <row r="9" spans="1:7" x14ac:dyDescent="0.25">
      <c r="A9" s="111" t="s">
        <v>7</v>
      </c>
      <c r="B9" s="122" t="s">
        <v>84</v>
      </c>
      <c r="C9" s="125" t="s">
        <v>84</v>
      </c>
      <c r="D9" s="126">
        <v>0</v>
      </c>
      <c r="E9" s="124">
        <v>0.21</v>
      </c>
      <c r="F9" s="79">
        <f t="shared" si="0"/>
        <v>0</v>
      </c>
      <c r="G9" s="80" t="s">
        <v>84</v>
      </c>
    </row>
    <row r="10" spans="1:7" x14ac:dyDescent="0.25">
      <c r="A10" s="111" t="s">
        <v>8</v>
      </c>
      <c r="B10" s="122" t="s">
        <v>84</v>
      </c>
      <c r="C10" s="125" t="s">
        <v>84</v>
      </c>
      <c r="D10" s="126">
        <v>0</v>
      </c>
      <c r="E10" s="124">
        <v>0.21</v>
      </c>
      <c r="F10" s="79">
        <f t="shared" si="0"/>
        <v>0</v>
      </c>
      <c r="G10" s="80" t="s">
        <v>84</v>
      </c>
    </row>
    <row r="11" spans="1:7" x14ac:dyDescent="0.25">
      <c r="A11" s="111" t="s">
        <v>9</v>
      </c>
      <c r="B11" s="122" t="s">
        <v>84</v>
      </c>
      <c r="C11" s="125" t="s">
        <v>84</v>
      </c>
      <c r="D11" s="126">
        <v>0</v>
      </c>
      <c r="E11" s="124">
        <v>0.21</v>
      </c>
      <c r="F11" s="79">
        <f t="shared" si="0"/>
        <v>0</v>
      </c>
      <c r="G11" s="80" t="s">
        <v>84</v>
      </c>
    </row>
    <row r="12" spans="1:7" x14ac:dyDescent="0.25">
      <c r="A12" s="111" t="s">
        <v>10</v>
      </c>
      <c r="B12" s="122" t="s">
        <v>84</v>
      </c>
      <c r="C12" s="125" t="s">
        <v>84</v>
      </c>
      <c r="D12" s="126">
        <v>0</v>
      </c>
      <c r="E12" s="124">
        <v>0.21</v>
      </c>
      <c r="F12" s="79">
        <f t="shared" si="0"/>
        <v>0</v>
      </c>
      <c r="G12" s="80" t="s">
        <v>84</v>
      </c>
    </row>
    <row r="13" spans="1:7" x14ac:dyDescent="0.25">
      <c r="A13" s="111" t="s">
        <v>11</v>
      </c>
      <c r="B13" s="122" t="s">
        <v>84</v>
      </c>
      <c r="C13" s="125" t="s">
        <v>84</v>
      </c>
      <c r="D13" s="126">
        <v>0</v>
      </c>
      <c r="E13" s="124">
        <v>0.21</v>
      </c>
      <c r="F13" s="79">
        <f t="shared" si="0"/>
        <v>0</v>
      </c>
      <c r="G13" s="80" t="s">
        <v>84</v>
      </c>
    </row>
    <row r="14" spans="1:7" x14ac:dyDescent="0.25">
      <c r="A14" s="111" t="s">
        <v>12</v>
      </c>
      <c r="B14" s="122" t="s">
        <v>84</v>
      </c>
      <c r="C14" s="125" t="s">
        <v>84</v>
      </c>
      <c r="D14" s="126">
        <v>0</v>
      </c>
      <c r="E14" s="124">
        <v>0.21</v>
      </c>
      <c r="F14" s="79">
        <f t="shared" si="0"/>
        <v>0</v>
      </c>
      <c r="G14" s="80" t="s">
        <v>84</v>
      </c>
    </row>
    <row r="15" spans="1:7" ht="15.75" thickBot="1" x14ac:dyDescent="0.3">
      <c r="A15" s="111" t="s">
        <v>13</v>
      </c>
      <c r="B15" s="122" t="s">
        <v>84</v>
      </c>
      <c r="C15" s="125" t="s">
        <v>84</v>
      </c>
      <c r="D15" s="126">
        <v>0</v>
      </c>
      <c r="E15" s="124">
        <v>0.21</v>
      </c>
      <c r="F15" s="79">
        <f t="shared" si="0"/>
        <v>0</v>
      </c>
      <c r="G15" s="80" t="s">
        <v>84</v>
      </c>
    </row>
    <row r="16" spans="1:7" ht="15.75" thickBot="1" x14ac:dyDescent="0.3">
      <c r="A16" s="7"/>
      <c r="B16" s="8"/>
      <c r="C16" s="8"/>
      <c r="D16" s="69">
        <f>SUM(D4:D15)</f>
        <v>695.39</v>
      </c>
      <c r="E16" s="42" t="s">
        <v>22</v>
      </c>
      <c r="F16" s="43">
        <f>SUM(F4:F15)</f>
        <v>737.11339999999996</v>
      </c>
      <c r="G16" s="9"/>
    </row>
    <row r="17" ht="15.75" thickTop="1" x14ac:dyDescent="0.2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tabColor theme="0" tint="-0.249977111117893"/>
  </sheetPr>
  <dimension ref="A1:G17"/>
  <sheetViews>
    <sheetView workbookViewId="0">
      <selection activeCell="D16" sqref="D16"/>
    </sheetView>
  </sheetViews>
  <sheetFormatPr baseColWidth="10" defaultColWidth="14.85546875" defaultRowHeight="15" x14ac:dyDescent="0.25"/>
  <sheetData>
    <row r="1" spans="1:7" ht="15.75" thickBot="1" x14ac:dyDescent="0.3"/>
    <row r="2" spans="1:7" ht="20.25" thickTop="1" thickBot="1" x14ac:dyDescent="0.3">
      <c r="A2" s="136" t="s">
        <v>87</v>
      </c>
      <c r="B2" s="138" t="s">
        <v>37</v>
      </c>
      <c r="C2" s="137"/>
      <c r="D2" s="14"/>
      <c r="E2" s="14"/>
      <c r="F2" s="139" t="s">
        <v>70</v>
      </c>
      <c r="G2" s="60"/>
    </row>
    <row r="3" spans="1:7" ht="15.75" thickBot="1" x14ac:dyDescent="0.3">
      <c r="A3" s="2" t="s">
        <v>1</v>
      </c>
      <c r="B3" s="3" t="s">
        <v>67</v>
      </c>
      <c r="C3" s="3" t="s">
        <v>0</v>
      </c>
      <c r="D3" s="3" t="s">
        <v>62</v>
      </c>
      <c r="E3" s="3" t="s">
        <v>68</v>
      </c>
      <c r="F3" s="3" t="s">
        <v>16</v>
      </c>
      <c r="G3" s="4" t="s">
        <v>19</v>
      </c>
    </row>
    <row r="4" spans="1:7" x14ac:dyDescent="0.25">
      <c r="A4" s="111" t="s">
        <v>2</v>
      </c>
      <c r="B4" s="122" t="s">
        <v>84</v>
      </c>
      <c r="C4" s="125" t="s">
        <v>84</v>
      </c>
      <c r="D4" s="126">
        <v>0</v>
      </c>
      <c r="E4" s="124">
        <v>0.21</v>
      </c>
      <c r="F4" s="79">
        <f>D4+(D4*E4)</f>
        <v>0</v>
      </c>
      <c r="G4" s="80" t="s">
        <v>84</v>
      </c>
    </row>
    <row r="5" spans="1:7" x14ac:dyDescent="0.25">
      <c r="A5" s="111" t="s">
        <v>3</v>
      </c>
      <c r="B5" s="122" t="s">
        <v>84</v>
      </c>
      <c r="C5" s="125" t="s">
        <v>84</v>
      </c>
      <c r="D5" s="126">
        <v>0</v>
      </c>
      <c r="E5" s="124">
        <v>0.21</v>
      </c>
      <c r="F5" s="79">
        <f t="shared" ref="F5:F15" si="0">D5+(D5*E5)</f>
        <v>0</v>
      </c>
      <c r="G5" s="80" t="s">
        <v>84</v>
      </c>
    </row>
    <row r="6" spans="1:7" x14ac:dyDescent="0.25">
      <c r="A6" s="111" t="s">
        <v>4</v>
      </c>
      <c r="B6" s="122" t="s">
        <v>84</v>
      </c>
      <c r="C6" s="125" t="s">
        <v>84</v>
      </c>
      <c r="D6" s="126">
        <v>0</v>
      </c>
      <c r="E6" s="124">
        <v>0.21</v>
      </c>
      <c r="F6" s="79">
        <f t="shared" si="0"/>
        <v>0</v>
      </c>
      <c r="G6" s="80" t="s">
        <v>84</v>
      </c>
    </row>
    <row r="7" spans="1:7" x14ac:dyDescent="0.25">
      <c r="A7" s="111" t="s">
        <v>5</v>
      </c>
      <c r="B7" s="122" t="s">
        <v>84</v>
      </c>
      <c r="C7" s="125" t="s">
        <v>84</v>
      </c>
      <c r="D7" s="126">
        <v>0</v>
      </c>
      <c r="E7" s="124">
        <v>0.21</v>
      </c>
      <c r="F7" s="79">
        <f t="shared" si="0"/>
        <v>0</v>
      </c>
      <c r="G7" s="80" t="s">
        <v>84</v>
      </c>
    </row>
    <row r="8" spans="1:7" x14ac:dyDescent="0.25">
      <c r="A8" s="111" t="s">
        <v>6</v>
      </c>
      <c r="B8" s="122" t="s">
        <v>84</v>
      </c>
      <c r="C8" s="125" t="s">
        <v>84</v>
      </c>
      <c r="D8" s="126">
        <v>0</v>
      </c>
      <c r="E8" s="124">
        <v>0.21</v>
      </c>
      <c r="F8" s="79">
        <f t="shared" si="0"/>
        <v>0</v>
      </c>
      <c r="G8" s="80" t="s">
        <v>84</v>
      </c>
    </row>
    <row r="9" spans="1:7" x14ac:dyDescent="0.25">
      <c r="A9" s="111" t="s">
        <v>7</v>
      </c>
      <c r="B9" s="122" t="s">
        <v>84</v>
      </c>
      <c r="C9" s="125" t="s">
        <v>84</v>
      </c>
      <c r="D9" s="126">
        <v>0</v>
      </c>
      <c r="E9" s="124">
        <v>0.21</v>
      </c>
      <c r="F9" s="79">
        <f t="shared" si="0"/>
        <v>0</v>
      </c>
      <c r="G9" s="80" t="s">
        <v>84</v>
      </c>
    </row>
    <row r="10" spans="1:7" x14ac:dyDescent="0.25">
      <c r="A10" s="111" t="s">
        <v>8</v>
      </c>
      <c r="B10" s="122" t="s">
        <v>84</v>
      </c>
      <c r="C10" s="125" t="s">
        <v>84</v>
      </c>
      <c r="D10" s="126">
        <v>0</v>
      </c>
      <c r="E10" s="124">
        <v>0.21</v>
      </c>
      <c r="F10" s="79">
        <f t="shared" si="0"/>
        <v>0</v>
      </c>
      <c r="G10" s="80" t="s">
        <v>84</v>
      </c>
    </row>
    <row r="11" spans="1:7" x14ac:dyDescent="0.25">
      <c r="A11" s="111" t="s">
        <v>9</v>
      </c>
      <c r="B11" s="122" t="s">
        <v>84</v>
      </c>
      <c r="C11" s="125" t="s">
        <v>84</v>
      </c>
      <c r="D11" s="126">
        <v>0</v>
      </c>
      <c r="E11" s="124">
        <v>0.21</v>
      </c>
      <c r="F11" s="79">
        <f t="shared" si="0"/>
        <v>0</v>
      </c>
      <c r="G11" s="80" t="s">
        <v>84</v>
      </c>
    </row>
    <row r="12" spans="1:7" x14ac:dyDescent="0.25">
      <c r="A12" s="111" t="s">
        <v>10</v>
      </c>
      <c r="B12" s="122" t="s">
        <v>84</v>
      </c>
      <c r="C12" s="125" t="s">
        <v>84</v>
      </c>
      <c r="D12" s="126">
        <v>0</v>
      </c>
      <c r="E12" s="124">
        <v>0.21</v>
      </c>
      <c r="F12" s="79">
        <f t="shared" si="0"/>
        <v>0</v>
      </c>
      <c r="G12" s="80" t="s">
        <v>84</v>
      </c>
    </row>
    <row r="13" spans="1:7" x14ac:dyDescent="0.25">
      <c r="A13" s="111" t="s">
        <v>11</v>
      </c>
      <c r="B13" s="122" t="s">
        <v>84</v>
      </c>
      <c r="C13" s="125" t="s">
        <v>84</v>
      </c>
      <c r="D13" s="126">
        <v>0</v>
      </c>
      <c r="E13" s="124">
        <v>0.21</v>
      </c>
      <c r="F13" s="79">
        <f t="shared" si="0"/>
        <v>0</v>
      </c>
      <c r="G13" s="80" t="s">
        <v>84</v>
      </c>
    </row>
    <row r="14" spans="1:7" x14ac:dyDescent="0.25">
      <c r="A14" s="111" t="s">
        <v>12</v>
      </c>
      <c r="B14" s="122" t="s">
        <v>254</v>
      </c>
      <c r="C14" s="125">
        <v>42690</v>
      </c>
      <c r="D14" s="126">
        <v>173</v>
      </c>
      <c r="E14" s="124">
        <v>0.06</v>
      </c>
      <c r="F14" s="79">
        <f t="shared" si="0"/>
        <v>183.38</v>
      </c>
      <c r="G14" s="80" t="s">
        <v>84</v>
      </c>
    </row>
    <row r="15" spans="1:7" ht="15.75" thickBot="1" x14ac:dyDescent="0.3">
      <c r="A15" s="111" t="s">
        <v>13</v>
      </c>
      <c r="B15" s="122" t="s">
        <v>84</v>
      </c>
      <c r="C15" s="125" t="s">
        <v>84</v>
      </c>
      <c r="D15" s="126">
        <v>0</v>
      </c>
      <c r="E15" s="124">
        <v>0.21</v>
      </c>
      <c r="F15" s="79">
        <f t="shared" si="0"/>
        <v>0</v>
      </c>
      <c r="G15" s="80" t="s">
        <v>84</v>
      </c>
    </row>
    <row r="16" spans="1:7" ht="15.75" thickBot="1" x14ac:dyDescent="0.3">
      <c r="A16" s="7"/>
      <c r="B16" s="8"/>
      <c r="C16" s="8"/>
      <c r="D16" s="69">
        <f>SUM(D4:D15)</f>
        <v>173</v>
      </c>
      <c r="E16" s="42" t="s">
        <v>22</v>
      </c>
      <c r="F16" s="43">
        <f>SUM(F4:F15)</f>
        <v>183.38</v>
      </c>
      <c r="G16" s="9"/>
    </row>
    <row r="17" ht="15.75" thickTop="1" x14ac:dyDescent="0.2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4">
    <tabColor theme="9"/>
  </sheetPr>
  <dimension ref="A1:I17"/>
  <sheetViews>
    <sheetView workbookViewId="0">
      <selection activeCell="A28" sqref="A28"/>
    </sheetView>
  </sheetViews>
  <sheetFormatPr baseColWidth="10" defaultColWidth="14.85546875" defaultRowHeight="15" x14ac:dyDescent="0.25"/>
  <sheetData>
    <row r="1" spans="1:9" ht="15.75" thickBot="1" x14ac:dyDescent="0.3"/>
    <row r="2" spans="1:9" ht="20.25" thickTop="1" thickBot="1" x14ac:dyDescent="0.3">
      <c r="A2" s="136" t="s">
        <v>81</v>
      </c>
      <c r="B2" s="138" t="s">
        <v>38</v>
      </c>
      <c r="C2" s="137"/>
      <c r="D2" s="14"/>
      <c r="E2" s="14"/>
      <c r="F2" s="14"/>
      <c r="G2" s="14"/>
      <c r="H2" s="139" t="s">
        <v>70</v>
      </c>
      <c r="I2" s="60"/>
    </row>
    <row r="3" spans="1:9" ht="15.75" thickBot="1" x14ac:dyDescent="0.3">
      <c r="A3" s="2" t="s">
        <v>1</v>
      </c>
      <c r="B3" s="3" t="s">
        <v>67</v>
      </c>
      <c r="C3" s="3" t="s">
        <v>0</v>
      </c>
      <c r="D3" s="3" t="s">
        <v>65</v>
      </c>
      <c r="E3" s="3" t="s">
        <v>66</v>
      </c>
      <c r="F3" s="3" t="s">
        <v>62</v>
      </c>
      <c r="G3" s="3" t="s">
        <v>68</v>
      </c>
      <c r="H3" s="3" t="s">
        <v>16</v>
      </c>
      <c r="I3" s="4" t="s">
        <v>19</v>
      </c>
    </row>
    <row r="4" spans="1:9" x14ac:dyDescent="0.25">
      <c r="A4" s="111" t="s">
        <v>2</v>
      </c>
      <c r="B4" s="122" t="s">
        <v>252</v>
      </c>
      <c r="C4" s="125">
        <v>42387</v>
      </c>
      <c r="D4" s="110">
        <v>3000</v>
      </c>
      <c r="E4" s="129">
        <v>0.32140000000000002</v>
      </c>
      <c r="F4" s="105">
        <f>D4*E4</f>
        <v>964.2</v>
      </c>
      <c r="G4" s="101">
        <v>0.21</v>
      </c>
      <c r="H4" s="79">
        <f>F4+(F4*G4)</f>
        <v>1166.682</v>
      </c>
      <c r="I4" s="80" t="s">
        <v>84</v>
      </c>
    </row>
    <row r="5" spans="1:9" x14ac:dyDescent="0.25">
      <c r="A5" s="111" t="s">
        <v>3</v>
      </c>
      <c r="B5" s="122" t="s">
        <v>84</v>
      </c>
      <c r="C5" s="125" t="s">
        <v>84</v>
      </c>
      <c r="D5" s="110">
        <v>0</v>
      </c>
      <c r="E5" s="129">
        <v>0</v>
      </c>
      <c r="F5" s="105">
        <f t="shared" ref="F5:F15" si="0">D5*E5</f>
        <v>0</v>
      </c>
      <c r="G5" s="101">
        <v>0.21</v>
      </c>
      <c r="H5" s="79">
        <f t="shared" ref="H5:H15" si="1">F5+(F5*G5)</f>
        <v>0</v>
      </c>
      <c r="I5" s="315" t="s">
        <v>84</v>
      </c>
    </row>
    <row r="6" spans="1:9" x14ac:dyDescent="0.25">
      <c r="A6" s="111" t="s">
        <v>4</v>
      </c>
      <c r="B6" s="122" t="s">
        <v>84</v>
      </c>
      <c r="C6" s="125" t="s">
        <v>84</v>
      </c>
      <c r="D6" s="110">
        <v>0</v>
      </c>
      <c r="E6" s="129">
        <v>0</v>
      </c>
      <c r="F6" s="105">
        <f t="shared" si="0"/>
        <v>0</v>
      </c>
      <c r="G6" s="101">
        <v>0.21</v>
      </c>
      <c r="H6" s="79">
        <f t="shared" si="1"/>
        <v>0</v>
      </c>
      <c r="I6" s="80" t="s">
        <v>84</v>
      </c>
    </row>
    <row r="7" spans="1:9" x14ac:dyDescent="0.25">
      <c r="A7" s="111" t="s">
        <v>5</v>
      </c>
      <c r="B7" s="122" t="s">
        <v>84</v>
      </c>
      <c r="C7" s="125" t="s">
        <v>84</v>
      </c>
      <c r="D7" s="110">
        <v>0</v>
      </c>
      <c r="E7" s="129">
        <v>0</v>
      </c>
      <c r="F7" s="105">
        <f t="shared" si="0"/>
        <v>0</v>
      </c>
      <c r="G7" s="101">
        <v>0.21</v>
      </c>
      <c r="H7" s="79">
        <f t="shared" si="1"/>
        <v>0</v>
      </c>
      <c r="I7" s="131" t="s">
        <v>84</v>
      </c>
    </row>
    <row r="8" spans="1:9" x14ac:dyDescent="0.25">
      <c r="A8" s="111" t="s">
        <v>6</v>
      </c>
      <c r="B8" s="122" t="s">
        <v>253</v>
      </c>
      <c r="C8" s="125">
        <v>42499</v>
      </c>
      <c r="D8" s="110">
        <v>2000</v>
      </c>
      <c r="E8" s="129">
        <v>0.39279999999999998</v>
      </c>
      <c r="F8" s="105">
        <f t="shared" si="0"/>
        <v>785.59999999999991</v>
      </c>
      <c r="G8" s="101">
        <v>0.21</v>
      </c>
      <c r="H8" s="79">
        <f t="shared" si="1"/>
        <v>950.57599999999991</v>
      </c>
      <c r="I8" s="80" t="s">
        <v>84</v>
      </c>
    </row>
    <row r="9" spans="1:9" x14ac:dyDescent="0.25">
      <c r="A9" s="111" t="s">
        <v>7</v>
      </c>
      <c r="B9" s="122" t="s">
        <v>84</v>
      </c>
      <c r="C9" s="125" t="s">
        <v>84</v>
      </c>
      <c r="D9" s="110">
        <v>0</v>
      </c>
      <c r="E9" s="129">
        <v>0</v>
      </c>
      <c r="F9" s="105">
        <f t="shared" si="0"/>
        <v>0</v>
      </c>
      <c r="G9" s="101">
        <v>0.21</v>
      </c>
      <c r="H9" s="79">
        <f t="shared" si="1"/>
        <v>0</v>
      </c>
      <c r="I9" s="80" t="s">
        <v>84</v>
      </c>
    </row>
    <row r="10" spans="1:9" x14ac:dyDescent="0.25">
      <c r="A10" s="111" t="s">
        <v>8</v>
      </c>
      <c r="B10" s="122" t="s">
        <v>84</v>
      </c>
      <c r="C10" s="125" t="s">
        <v>84</v>
      </c>
      <c r="D10" s="110">
        <v>0</v>
      </c>
      <c r="E10" s="129">
        <v>0</v>
      </c>
      <c r="F10" s="105">
        <f t="shared" si="0"/>
        <v>0</v>
      </c>
      <c r="G10" s="101">
        <v>0.21</v>
      </c>
      <c r="H10" s="79">
        <f t="shared" si="1"/>
        <v>0</v>
      </c>
      <c r="I10" s="80" t="s">
        <v>84</v>
      </c>
    </row>
    <row r="11" spans="1:9" x14ac:dyDescent="0.25">
      <c r="A11" s="111" t="s">
        <v>9</v>
      </c>
      <c r="B11" s="122" t="s">
        <v>84</v>
      </c>
      <c r="C11" s="125" t="s">
        <v>84</v>
      </c>
      <c r="D11" s="110">
        <v>0</v>
      </c>
      <c r="E11" s="129">
        <v>0</v>
      </c>
      <c r="F11" s="105">
        <f t="shared" si="0"/>
        <v>0</v>
      </c>
      <c r="G11" s="101">
        <v>0.21</v>
      </c>
      <c r="H11" s="79">
        <f t="shared" si="1"/>
        <v>0</v>
      </c>
      <c r="I11" s="80" t="s">
        <v>84</v>
      </c>
    </row>
    <row r="12" spans="1:9" x14ac:dyDescent="0.25">
      <c r="A12" s="111" t="s">
        <v>10</v>
      </c>
      <c r="B12" s="122" t="s">
        <v>250</v>
      </c>
      <c r="C12" s="125">
        <v>42629</v>
      </c>
      <c r="D12" s="110">
        <v>2085</v>
      </c>
      <c r="E12" s="129">
        <v>0.41170000000000001</v>
      </c>
      <c r="F12" s="105">
        <f t="shared" si="0"/>
        <v>858.39449999999999</v>
      </c>
      <c r="G12" s="101">
        <v>0.21</v>
      </c>
      <c r="H12" s="79">
        <f t="shared" si="1"/>
        <v>1038.6573450000001</v>
      </c>
      <c r="I12" s="80">
        <v>42641</v>
      </c>
    </row>
    <row r="13" spans="1:9" x14ac:dyDescent="0.25">
      <c r="A13" s="111" t="s">
        <v>11</v>
      </c>
      <c r="B13" s="122" t="s">
        <v>84</v>
      </c>
      <c r="C13" s="125" t="s">
        <v>84</v>
      </c>
      <c r="D13" s="110">
        <v>0</v>
      </c>
      <c r="E13" s="129">
        <v>0</v>
      </c>
      <c r="F13" s="105">
        <f t="shared" si="0"/>
        <v>0</v>
      </c>
      <c r="G13" s="101">
        <v>0.21</v>
      </c>
      <c r="H13" s="79">
        <f t="shared" si="1"/>
        <v>0</v>
      </c>
      <c r="I13" s="80" t="s">
        <v>84</v>
      </c>
    </row>
    <row r="14" spans="1:9" x14ac:dyDescent="0.25">
      <c r="A14" s="111" t="s">
        <v>12</v>
      </c>
      <c r="B14" s="122" t="s">
        <v>84</v>
      </c>
      <c r="C14" s="125" t="s">
        <v>84</v>
      </c>
      <c r="D14" s="110">
        <v>0</v>
      </c>
      <c r="E14" s="129">
        <v>0</v>
      </c>
      <c r="F14" s="105">
        <f t="shared" si="0"/>
        <v>0</v>
      </c>
      <c r="G14" s="101">
        <v>0.21</v>
      </c>
      <c r="H14" s="79">
        <f t="shared" si="1"/>
        <v>0</v>
      </c>
      <c r="I14" s="80" t="s">
        <v>84</v>
      </c>
    </row>
    <row r="15" spans="1:9" ht="15.75" thickBot="1" x14ac:dyDescent="0.3">
      <c r="A15" s="111" t="s">
        <v>13</v>
      </c>
      <c r="B15" s="122" t="s">
        <v>251</v>
      </c>
      <c r="C15" s="125">
        <v>42731</v>
      </c>
      <c r="D15" s="110">
        <v>2645</v>
      </c>
      <c r="E15" s="129">
        <v>0.49299999999999999</v>
      </c>
      <c r="F15" s="105">
        <f t="shared" si="0"/>
        <v>1303.9849999999999</v>
      </c>
      <c r="G15" s="101">
        <v>0.21</v>
      </c>
      <c r="H15" s="79">
        <f t="shared" si="1"/>
        <v>1577.8218499999998</v>
      </c>
      <c r="I15" s="80">
        <v>42739</v>
      </c>
    </row>
    <row r="16" spans="1:9" ht="15.75" thickBot="1" x14ac:dyDescent="0.3">
      <c r="A16" s="7"/>
      <c r="B16" s="8"/>
      <c r="C16" s="8"/>
      <c r="D16" s="68">
        <f>SUM(D4:D15)</f>
        <v>9730</v>
      </c>
      <c r="E16" s="70">
        <f>SUM(E4:E15)/5</f>
        <v>0.32378000000000001</v>
      </c>
      <c r="F16" s="69">
        <f>SUM(F4:F15)</f>
        <v>3912.1795000000002</v>
      </c>
      <c r="G16" s="42" t="s">
        <v>22</v>
      </c>
      <c r="H16" s="43">
        <f>SUM(H4:H15)</f>
        <v>4733.7371949999997</v>
      </c>
      <c r="I16" s="9"/>
    </row>
    <row r="17" ht="15.75" thickTop="1" x14ac:dyDescent="0.25"/>
  </sheetData>
  <pageMargins left="0.7" right="0.7" top="0.75" bottom="0.75" header="0.3" footer="0.3"/>
  <pageSetup paperSize="9" orientation="portrait" horizontalDpi="300" verticalDpi="300" r:id="rId1"/>
  <ignoredErrors>
    <ignoredError sqref="E16" formula="1"/>
  </ignoredError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rgb="FFFFFF00"/>
  </sheetPr>
  <dimension ref="A1:H17"/>
  <sheetViews>
    <sheetView workbookViewId="0">
      <selection activeCell="A2" sqref="A2"/>
    </sheetView>
  </sheetViews>
  <sheetFormatPr baseColWidth="10" defaultColWidth="14.85546875" defaultRowHeight="15" x14ac:dyDescent="0.25"/>
  <sheetData>
    <row r="1" spans="1:8" ht="15.75" thickBot="1" x14ac:dyDescent="0.3"/>
    <row r="2" spans="1:8" ht="20.25" thickTop="1" thickBot="1" x14ac:dyDescent="0.3">
      <c r="A2" s="136" t="s">
        <v>215</v>
      </c>
      <c r="B2" s="138" t="s">
        <v>18</v>
      </c>
      <c r="C2" s="137"/>
      <c r="D2" s="14"/>
      <c r="E2" s="14"/>
      <c r="F2" s="139" t="s">
        <v>103</v>
      </c>
      <c r="G2" s="60"/>
    </row>
    <row r="3" spans="1:8" ht="15.75" thickBot="1" x14ac:dyDescent="0.3">
      <c r="A3" s="2" t="s">
        <v>1</v>
      </c>
      <c r="B3" s="3" t="s">
        <v>67</v>
      </c>
      <c r="C3" s="3" t="s">
        <v>0</v>
      </c>
      <c r="D3" s="3" t="s">
        <v>62</v>
      </c>
      <c r="E3" s="3" t="s">
        <v>68</v>
      </c>
      <c r="F3" s="3" t="s">
        <v>16</v>
      </c>
      <c r="G3" s="4" t="s">
        <v>19</v>
      </c>
    </row>
    <row r="4" spans="1:8" x14ac:dyDescent="0.25">
      <c r="A4" s="1" t="s">
        <v>2</v>
      </c>
      <c r="B4" s="316" t="s">
        <v>84</v>
      </c>
      <c r="C4" s="67" t="s">
        <v>84</v>
      </c>
      <c r="D4" s="73">
        <v>0</v>
      </c>
      <c r="E4" s="124">
        <v>0.21</v>
      </c>
      <c r="F4" s="6">
        <v>0</v>
      </c>
      <c r="G4" s="5"/>
    </row>
    <row r="5" spans="1:8" x14ac:dyDescent="0.25">
      <c r="A5" s="1" t="s">
        <v>3</v>
      </c>
      <c r="B5" s="316" t="s">
        <v>84</v>
      </c>
      <c r="C5" s="67" t="s">
        <v>84</v>
      </c>
      <c r="D5" s="73">
        <v>0</v>
      </c>
      <c r="E5" s="124">
        <v>0.21</v>
      </c>
      <c r="F5" s="6">
        <v>0</v>
      </c>
      <c r="G5" s="5"/>
    </row>
    <row r="6" spans="1:8" x14ac:dyDescent="0.25">
      <c r="A6" s="1" t="s">
        <v>4</v>
      </c>
      <c r="B6" s="316" t="s">
        <v>84</v>
      </c>
      <c r="C6" s="67" t="s">
        <v>84</v>
      </c>
      <c r="D6" s="73">
        <v>0</v>
      </c>
      <c r="E6" s="124">
        <v>0.21</v>
      </c>
      <c r="F6" s="6">
        <v>0</v>
      </c>
      <c r="G6" s="5"/>
      <c r="H6" s="75"/>
    </row>
    <row r="7" spans="1:8" x14ac:dyDescent="0.25">
      <c r="A7" s="1" t="s">
        <v>5</v>
      </c>
      <c r="B7" s="316" t="s">
        <v>84</v>
      </c>
      <c r="C7" s="67" t="s">
        <v>84</v>
      </c>
      <c r="D7" s="73">
        <v>0</v>
      </c>
      <c r="E7" s="124">
        <v>0.21</v>
      </c>
      <c r="F7" s="6">
        <v>0</v>
      </c>
      <c r="G7" s="5"/>
    </row>
    <row r="8" spans="1:8" x14ac:dyDescent="0.25">
      <c r="A8" s="1" t="s">
        <v>6</v>
      </c>
      <c r="B8" s="316" t="s">
        <v>84</v>
      </c>
      <c r="C8" s="67" t="s">
        <v>84</v>
      </c>
      <c r="D8" s="73">
        <v>0</v>
      </c>
      <c r="E8" s="124">
        <v>0.21</v>
      </c>
      <c r="F8" s="6">
        <v>0</v>
      </c>
      <c r="G8" s="5"/>
    </row>
    <row r="9" spans="1:8" x14ac:dyDescent="0.25">
      <c r="A9" s="1" t="s">
        <v>7</v>
      </c>
      <c r="B9" s="316" t="s">
        <v>84</v>
      </c>
      <c r="C9" s="67" t="s">
        <v>84</v>
      </c>
      <c r="D9" s="73">
        <v>0</v>
      </c>
      <c r="E9" s="124">
        <v>0.21</v>
      </c>
      <c r="F9" s="6">
        <v>0</v>
      </c>
      <c r="G9" s="5"/>
    </row>
    <row r="10" spans="1:8" x14ac:dyDescent="0.25">
      <c r="A10" s="1" t="s">
        <v>8</v>
      </c>
      <c r="B10" s="316" t="s">
        <v>84</v>
      </c>
      <c r="C10" s="67" t="s">
        <v>84</v>
      </c>
      <c r="D10" s="73">
        <v>0</v>
      </c>
      <c r="E10" s="124">
        <v>0.21</v>
      </c>
      <c r="F10" s="6">
        <v>0</v>
      </c>
      <c r="G10" s="5"/>
    </row>
    <row r="11" spans="1:8" x14ac:dyDescent="0.25">
      <c r="A11" s="1" t="s">
        <v>9</v>
      </c>
      <c r="B11" s="316" t="s">
        <v>84</v>
      </c>
      <c r="C11" s="67" t="s">
        <v>84</v>
      </c>
      <c r="D11" s="73">
        <v>0</v>
      </c>
      <c r="E11" s="124">
        <v>0.21</v>
      </c>
      <c r="F11" s="6">
        <v>0</v>
      </c>
      <c r="G11" s="5"/>
    </row>
    <row r="12" spans="1:8" x14ac:dyDescent="0.25">
      <c r="A12" s="1" t="s">
        <v>10</v>
      </c>
      <c r="B12" s="316" t="s">
        <v>84</v>
      </c>
      <c r="C12" s="67" t="s">
        <v>84</v>
      </c>
      <c r="D12" s="73">
        <v>0</v>
      </c>
      <c r="E12" s="124">
        <v>0.21</v>
      </c>
      <c r="F12" s="6">
        <v>0</v>
      </c>
      <c r="G12" s="5"/>
    </row>
    <row r="13" spans="1:8" x14ac:dyDescent="0.25">
      <c r="A13" s="1" t="s">
        <v>11</v>
      </c>
      <c r="B13" s="316" t="s">
        <v>84</v>
      </c>
      <c r="C13" s="67" t="s">
        <v>84</v>
      </c>
      <c r="D13" s="73">
        <v>0</v>
      </c>
      <c r="E13" s="124">
        <v>0.21</v>
      </c>
      <c r="F13" s="6">
        <v>0</v>
      </c>
      <c r="G13" s="5"/>
    </row>
    <row r="14" spans="1:8" x14ac:dyDescent="0.25">
      <c r="A14" s="1" t="s">
        <v>12</v>
      </c>
      <c r="B14" s="316" t="s">
        <v>84</v>
      </c>
      <c r="C14" s="67" t="s">
        <v>84</v>
      </c>
      <c r="D14" s="73">
        <v>0</v>
      </c>
      <c r="E14" s="124">
        <v>0.21</v>
      </c>
      <c r="F14" s="6">
        <v>0</v>
      </c>
      <c r="G14" s="5"/>
    </row>
    <row r="15" spans="1:8" ht="15.75" thickBot="1" x14ac:dyDescent="0.3">
      <c r="A15" s="1" t="s">
        <v>13</v>
      </c>
      <c r="B15" s="316" t="s">
        <v>84</v>
      </c>
      <c r="C15" s="67" t="s">
        <v>84</v>
      </c>
      <c r="D15" s="73">
        <v>0</v>
      </c>
      <c r="E15" s="124">
        <v>0.21</v>
      </c>
      <c r="F15" s="6">
        <v>0</v>
      </c>
      <c r="G15" s="5"/>
    </row>
    <row r="16" spans="1:8" ht="15.75" thickBot="1" x14ac:dyDescent="0.3">
      <c r="A16" s="7"/>
      <c r="B16" s="8"/>
      <c r="C16" s="8"/>
      <c r="D16" s="69">
        <f>SUM(D4:D15)</f>
        <v>0</v>
      </c>
      <c r="E16" s="42" t="s">
        <v>22</v>
      </c>
      <c r="F16" s="43">
        <f>SUM(F4:F15)</f>
        <v>0</v>
      </c>
      <c r="G16" s="9"/>
    </row>
    <row r="17" ht="15.75" thickTop="1" x14ac:dyDescent="0.25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I20"/>
  <sheetViews>
    <sheetView workbookViewId="0">
      <selection activeCell="H15" sqref="H15"/>
    </sheetView>
  </sheetViews>
  <sheetFormatPr baseColWidth="10" defaultRowHeight="15" x14ac:dyDescent="0.25"/>
  <cols>
    <col min="1" max="1" width="12.7109375" style="96" customWidth="1"/>
    <col min="2" max="2" width="23.7109375" style="96" customWidth="1"/>
    <col min="3" max="3" width="35.7109375" style="96" customWidth="1"/>
    <col min="4" max="4" width="15.7109375" style="96" customWidth="1"/>
    <col min="5" max="5" width="12.7109375" style="99" customWidth="1"/>
    <col min="6" max="6" width="12.7109375" style="102" customWidth="1"/>
    <col min="7" max="7" width="12.7109375" style="99" customWidth="1"/>
    <col min="8" max="8" width="15.7109375" style="96" customWidth="1"/>
    <col min="9" max="9" width="12.7109375" style="99" customWidth="1"/>
  </cols>
  <sheetData>
    <row r="1" spans="1:9" ht="15.75" thickBot="1" x14ac:dyDescent="0.3"/>
    <row r="2" spans="1:9" ht="20.25" thickTop="1" thickBot="1" x14ac:dyDescent="0.3">
      <c r="A2" s="11" t="s">
        <v>218</v>
      </c>
      <c r="B2" s="138" t="s">
        <v>115</v>
      </c>
      <c r="C2" s="14"/>
      <c r="D2" s="14"/>
      <c r="E2" s="100"/>
      <c r="F2" s="103"/>
      <c r="G2" s="100"/>
      <c r="H2" s="12" t="s">
        <v>50</v>
      </c>
      <c r="I2" s="60"/>
    </row>
    <row r="3" spans="1:9" ht="15.75" thickBot="1" x14ac:dyDescent="0.3">
      <c r="A3" s="107" t="s">
        <v>1</v>
      </c>
      <c r="B3" s="97" t="s">
        <v>21</v>
      </c>
      <c r="C3" s="97" t="s">
        <v>14</v>
      </c>
      <c r="D3" s="97" t="s">
        <v>17</v>
      </c>
      <c r="E3" s="97" t="s">
        <v>0</v>
      </c>
      <c r="F3" s="104" t="s">
        <v>62</v>
      </c>
      <c r="G3" s="97" t="s">
        <v>68</v>
      </c>
      <c r="H3" s="97" t="s">
        <v>16</v>
      </c>
      <c r="I3" s="108" t="s">
        <v>19</v>
      </c>
    </row>
    <row r="4" spans="1:9" x14ac:dyDescent="0.25">
      <c r="A4" s="109" t="s">
        <v>283</v>
      </c>
      <c r="B4" s="110" t="s">
        <v>277</v>
      </c>
      <c r="C4" s="110" t="s">
        <v>278</v>
      </c>
      <c r="D4" s="122" t="s">
        <v>279</v>
      </c>
      <c r="E4" s="115">
        <v>42460</v>
      </c>
      <c r="F4" s="105">
        <v>147</v>
      </c>
      <c r="G4" s="101">
        <v>0.06</v>
      </c>
      <c r="H4" s="79">
        <f>F4+(F4*G4)</f>
        <v>155.82</v>
      </c>
      <c r="I4" s="116">
        <v>42452</v>
      </c>
    </row>
    <row r="5" spans="1:9" x14ac:dyDescent="0.25">
      <c r="A5" s="109" t="s">
        <v>284</v>
      </c>
      <c r="B5" s="110" t="s">
        <v>280</v>
      </c>
      <c r="C5" s="110" t="s">
        <v>281</v>
      </c>
      <c r="D5" s="122" t="s">
        <v>282</v>
      </c>
      <c r="E5" s="115">
        <v>42697</v>
      </c>
      <c r="F5" s="105">
        <v>456</v>
      </c>
      <c r="G5" s="101">
        <v>0.06</v>
      </c>
      <c r="H5" s="79">
        <f t="shared" ref="H5:H14" si="0">F5+(F5*G5)</f>
        <v>483.36</v>
      </c>
      <c r="I5" s="116">
        <v>42711</v>
      </c>
    </row>
    <row r="6" spans="1:9" x14ac:dyDescent="0.25">
      <c r="A6" s="111" t="s">
        <v>285</v>
      </c>
      <c r="B6" s="110" t="s">
        <v>280</v>
      </c>
      <c r="C6" s="110" t="s">
        <v>286</v>
      </c>
      <c r="D6" s="122" t="s">
        <v>287</v>
      </c>
      <c r="E6" s="115">
        <v>42735</v>
      </c>
      <c r="F6" s="105">
        <v>1403</v>
      </c>
      <c r="G6" s="101">
        <v>0.06</v>
      </c>
      <c r="H6" s="79">
        <f t="shared" si="0"/>
        <v>1487.18</v>
      </c>
      <c r="I6" s="116">
        <v>42739</v>
      </c>
    </row>
    <row r="7" spans="1:9" x14ac:dyDescent="0.25">
      <c r="A7" s="111"/>
      <c r="B7" s="110"/>
      <c r="C7" s="110"/>
      <c r="D7" s="122"/>
      <c r="E7" s="115"/>
      <c r="F7" s="105">
        <v>0</v>
      </c>
      <c r="G7" s="101">
        <v>0.06</v>
      </c>
      <c r="H7" s="79">
        <f t="shared" si="0"/>
        <v>0</v>
      </c>
      <c r="I7" s="116"/>
    </row>
    <row r="8" spans="1:9" x14ac:dyDescent="0.25">
      <c r="A8" s="111"/>
      <c r="B8" s="110"/>
      <c r="C8" s="110"/>
      <c r="D8" s="122"/>
      <c r="E8" s="115"/>
      <c r="F8" s="105">
        <v>0</v>
      </c>
      <c r="G8" s="101">
        <v>0.06</v>
      </c>
      <c r="H8" s="79">
        <f t="shared" si="0"/>
        <v>0</v>
      </c>
      <c r="I8" s="116"/>
    </row>
    <row r="9" spans="1:9" x14ac:dyDescent="0.25">
      <c r="A9" s="111"/>
      <c r="B9" s="110"/>
      <c r="C9" s="110"/>
      <c r="D9" s="122"/>
      <c r="E9" s="115"/>
      <c r="F9" s="105">
        <v>0</v>
      </c>
      <c r="G9" s="101">
        <v>0.06</v>
      </c>
      <c r="H9" s="79">
        <f t="shared" si="0"/>
        <v>0</v>
      </c>
      <c r="I9" s="116"/>
    </row>
    <row r="10" spans="1:9" x14ac:dyDescent="0.25">
      <c r="A10" s="111"/>
      <c r="B10" s="110"/>
      <c r="C10" s="110"/>
      <c r="D10" s="122"/>
      <c r="E10" s="115"/>
      <c r="F10" s="105">
        <v>0</v>
      </c>
      <c r="G10" s="101">
        <v>0.06</v>
      </c>
      <c r="H10" s="79">
        <f t="shared" si="0"/>
        <v>0</v>
      </c>
      <c r="I10" s="116"/>
    </row>
    <row r="11" spans="1:9" x14ac:dyDescent="0.25">
      <c r="A11" s="111"/>
      <c r="B11" s="110"/>
      <c r="C11" s="110"/>
      <c r="D11" s="122"/>
      <c r="E11" s="115"/>
      <c r="F11" s="105">
        <v>0</v>
      </c>
      <c r="G11" s="101">
        <v>0.06</v>
      </c>
      <c r="H11" s="79">
        <f t="shared" si="0"/>
        <v>0</v>
      </c>
      <c r="I11" s="116"/>
    </row>
    <row r="12" spans="1:9" x14ac:dyDescent="0.25">
      <c r="A12" s="111"/>
      <c r="B12" s="110"/>
      <c r="C12" s="110"/>
      <c r="D12" s="122"/>
      <c r="E12" s="115"/>
      <c r="F12" s="105">
        <v>0</v>
      </c>
      <c r="G12" s="101">
        <v>0.06</v>
      </c>
      <c r="H12" s="79">
        <f t="shared" si="0"/>
        <v>0</v>
      </c>
      <c r="I12" s="116"/>
    </row>
    <row r="13" spans="1:9" x14ac:dyDescent="0.25">
      <c r="A13" s="111"/>
      <c r="B13" s="110"/>
      <c r="C13" s="110"/>
      <c r="D13" s="122"/>
      <c r="E13" s="115"/>
      <c r="F13" s="105">
        <v>0</v>
      </c>
      <c r="G13" s="101">
        <v>0.06</v>
      </c>
      <c r="H13" s="79">
        <f t="shared" si="0"/>
        <v>0</v>
      </c>
      <c r="I13" s="116"/>
    </row>
    <row r="14" spans="1:9" ht="15.75" thickBot="1" x14ac:dyDescent="0.3">
      <c r="A14" s="111"/>
      <c r="B14" s="110"/>
      <c r="C14" s="110"/>
      <c r="D14" s="122"/>
      <c r="E14" s="115"/>
      <c r="F14" s="105">
        <v>0</v>
      </c>
      <c r="G14" s="101">
        <v>0.06</v>
      </c>
      <c r="H14" s="79">
        <f t="shared" si="0"/>
        <v>0</v>
      </c>
      <c r="I14" s="116"/>
    </row>
    <row r="15" spans="1:9" ht="15.75" thickBot="1" x14ac:dyDescent="0.3">
      <c r="A15" s="112"/>
      <c r="B15" s="113"/>
      <c r="C15" s="113"/>
      <c r="D15" s="113"/>
      <c r="E15" s="98" t="s">
        <v>22</v>
      </c>
      <c r="F15" s="106"/>
      <c r="G15" s="98"/>
      <c r="H15" s="114">
        <f>SUM(H4:H14)</f>
        <v>2126.36</v>
      </c>
      <c r="I15" s="117"/>
    </row>
    <row r="16" spans="1:9" ht="15.75" thickTop="1" x14ac:dyDescent="0.25"/>
    <row r="20" spans="5:5" x14ac:dyDescent="0.25">
      <c r="E20" s="99" t="s">
        <v>288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tabColor theme="8" tint="0.39997558519241921"/>
  </sheetPr>
  <dimension ref="A1:I17"/>
  <sheetViews>
    <sheetView workbookViewId="0"/>
  </sheetViews>
  <sheetFormatPr baseColWidth="10" defaultColWidth="14.85546875" defaultRowHeight="15" x14ac:dyDescent="0.25"/>
  <sheetData>
    <row r="1" spans="1:9" ht="15.75" thickBot="1" x14ac:dyDescent="0.3"/>
    <row r="2" spans="1:9" ht="20.25" thickTop="1" thickBot="1" x14ac:dyDescent="0.3">
      <c r="A2" s="136" t="s">
        <v>94</v>
      </c>
      <c r="B2" s="138" t="s">
        <v>59</v>
      </c>
      <c r="C2" s="137"/>
      <c r="D2" s="302" t="s">
        <v>200</v>
      </c>
      <c r="E2" s="301"/>
      <c r="F2" s="301"/>
      <c r="G2" s="14"/>
      <c r="H2" s="139" t="s">
        <v>50</v>
      </c>
      <c r="I2" s="60"/>
    </row>
    <row r="3" spans="1:9" ht="15.75" thickBot="1" x14ac:dyDescent="0.3">
      <c r="A3" s="2" t="s">
        <v>1</v>
      </c>
      <c r="B3" s="3" t="s">
        <v>67</v>
      </c>
      <c r="C3" s="3" t="s">
        <v>0</v>
      </c>
      <c r="D3" s="3" t="s">
        <v>90</v>
      </c>
      <c r="E3" s="3" t="s">
        <v>91</v>
      </c>
      <c r="F3" s="3" t="s">
        <v>62</v>
      </c>
      <c r="G3" s="3" t="s">
        <v>68</v>
      </c>
      <c r="H3" s="3" t="s">
        <v>16</v>
      </c>
      <c r="I3" s="4" t="s">
        <v>19</v>
      </c>
    </row>
    <row r="4" spans="1:9" x14ac:dyDescent="0.25">
      <c r="A4" s="111" t="s">
        <v>2</v>
      </c>
      <c r="B4" s="122" t="s">
        <v>84</v>
      </c>
      <c r="C4" s="125" t="s">
        <v>84</v>
      </c>
      <c r="D4" s="122"/>
      <c r="E4" s="130"/>
      <c r="F4" s="105">
        <v>0</v>
      </c>
      <c r="G4" s="101">
        <v>0.06</v>
      </c>
      <c r="H4" s="79">
        <v>0</v>
      </c>
      <c r="I4" s="80" t="s">
        <v>84</v>
      </c>
    </row>
    <row r="5" spans="1:9" x14ac:dyDescent="0.25">
      <c r="A5" s="111" t="s">
        <v>3</v>
      </c>
      <c r="B5" s="122" t="s">
        <v>84</v>
      </c>
      <c r="C5" s="125" t="s">
        <v>84</v>
      </c>
      <c r="D5" s="122"/>
      <c r="E5" s="130"/>
      <c r="F5" s="105">
        <v>0</v>
      </c>
      <c r="G5" s="101">
        <v>0.06</v>
      </c>
      <c r="H5" s="79">
        <v>0</v>
      </c>
      <c r="I5" s="131" t="s">
        <v>84</v>
      </c>
    </row>
    <row r="6" spans="1:9" x14ac:dyDescent="0.25">
      <c r="A6" s="111" t="s">
        <v>4</v>
      </c>
      <c r="B6" s="122" t="s">
        <v>84</v>
      </c>
      <c r="C6" s="125" t="s">
        <v>84</v>
      </c>
      <c r="D6" s="122"/>
      <c r="E6" s="130"/>
      <c r="F6" s="105">
        <v>0</v>
      </c>
      <c r="G6" s="101">
        <v>0.06</v>
      </c>
      <c r="H6" s="79">
        <v>0</v>
      </c>
      <c r="I6" s="80" t="s">
        <v>84</v>
      </c>
    </row>
    <row r="7" spans="1:9" x14ac:dyDescent="0.25">
      <c r="A7" s="111" t="s">
        <v>5</v>
      </c>
      <c r="B7" s="122" t="s">
        <v>84</v>
      </c>
      <c r="C7" s="125" t="s">
        <v>84</v>
      </c>
      <c r="D7" s="122"/>
      <c r="E7" s="130"/>
      <c r="F7" s="105">
        <v>0</v>
      </c>
      <c r="G7" s="101">
        <v>0.06</v>
      </c>
      <c r="H7" s="79">
        <v>0</v>
      </c>
      <c r="I7" s="131" t="s">
        <v>84</v>
      </c>
    </row>
    <row r="8" spans="1:9" x14ac:dyDescent="0.25">
      <c r="A8" s="111" t="s">
        <v>6</v>
      </c>
      <c r="B8" s="122" t="s">
        <v>84</v>
      </c>
      <c r="C8" s="125" t="s">
        <v>84</v>
      </c>
      <c r="D8" s="122"/>
      <c r="E8" s="130"/>
      <c r="F8" s="105">
        <v>0</v>
      </c>
      <c r="G8" s="101">
        <v>0.06</v>
      </c>
      <c r="H8" s="79">
        <v>0</v>
      </c>
      <c r="I8" s="80" t="s">
        <v>84</v>
      </c>
    </row>
    <row r="9" spans="1:9" x14ac:dyDescent="0.25">
      <c r="A9" s="111" t="s">
        <v>7</v>
      </c>
      <c r="B9" s="122" t="s">
        <v>84</v>
      </c>
      <c r="C9" s="125" t="s">
        <v>84</v>
      </c>
      <c r="D9" s="122"/>
      <c r="E9" s="130"/>
      <c r="F9" s="105">
        <v>0</v>
      </c>
      <c r="G9" s="101">
        <v>0.06</v>
      </c>
      <c r="H9" s="79">
        <v>0</v>
      </c>
      <c r="I9" s="80" t="s">
        <v>84</v>
      </c>
    </row>
    <row r="10" spans="1:9" x14ac:dyDescent="0.25">
      <c r="A10" s="111" t="s">
        <v>8</v>
      </c>
      <c r="B10" s="122" t="s">
        <v>84</v>
      </c>
      <c r="C10" s="125" t="s">
        <v>84</v>
      </c>
      <c r="D10" s="122"/>
      <c r="E10" s="130"/>
      <c r="F10" s="105">
        <v>0</v>
      </c>
      <c r="G10" s="101">
        <v>0.06</v>
      </c>
      <c r="H10" s="79">
        <v>0</v>
      </c>
      <c r="I10" s="80" t="s">
        <v>84</v>
      </c>
    </row>
    <row r="11" spans="1:9" x14ac:dyDescent="0.25">
      <c r="A11" s="111" t="s">
        <v>9</v>
      </c>
      <c r="B11" s="122" t="s">
        <v>84</v>
      </c>
      <c r="C11" s="125" t="s">
        <v>84</v>
      </c>
      <c r="D11" s="122"/>
      <c r="E11" s="130"/>
      <c r="F11" s="105">
        <v>0</v>
      </c>
      <c r="G11" s="101">
        <v>0.06</v>
      </c>
      <c r="H11" s="79">
        <v>0</v>
      </c>
      <c r="I11" s="80" t="s">
        <v>84</v>
      </c>
    </row>
    <row r="12" spans="1:9" x14ac:dyDescent="0.25">
      <c r="A12" s="111" t="s">
        <v>10</v>
      </c>
      <c r="B12" s="122" t="s">
        <v>84</v>
      </c>
      <c r="C12" s="125" t="s">
        <v>84</v>
      </c>
      <c r="D12" s="122"/>
      <c r="E12" s="130"/>
      <c r="F12" s="105">
        <v>0</v>
      </c>
      <c r="G12" s="101">
        <v>0.06</v>
      </c>
      <c r="H12" s="79">
        <v>0</v>
      </c>
      <c r="I12" s="80" t="s">
        <v>84</v>
      </c>
    </row>
    <row r="13" spans="1:9" x14ac:dyDescent="0.25">
      <c r="A13" s="111" t="s">
        <v>11</v>
      </c>
      <c r="B13" s="122" t="s">
        <v>84</v>
      </c>
      <c r="C13" s="125" t="s">
        <v>84</v>
      </c>
      <c r="D13" s="122"/>
      <c r="E13" s="130"/>
      <c r="F13" s="105">
        <v>0</v>
      </c>
      <c r="G13" s="101">
        <v>0.06</v>
      </c>
      <c r="H13" s="79">
        <v>0</v>
      </c>
      <c r="I13" s="80" t="s">
        <v>84</v>
      </c>
    </row>
    <row r="14" spans="1:9" x14ac:dyDescent="0.25">
      <c r="A14" s="111" t="s">
        <v>12</v>
      </c>
      <c r="B14" s="122" t="s">
        <v>84</v>
      </c>
      <c r="C14" s="125" t="s">
        <v>84</v>
      </c>
      <c r="D14" s="122"/>
      <c r="E14" s="130"/>
      <c r="F14" s="105">
        <v>0</v>
      </c>
      <c r="G14" s="101">
        <v>0.06</v>
      </c>
      <c r="H14" s="79">
        <v>0</v>
      </c>
      <c r="I14" s="80" t="s">
        <v>84</v>
      </c>
    </row>
    <row r="15" spans="1:9" ht="15.75" thickBot="1" x14ac:dyDescent="0.3">
      <c r="A15" s="111" t="s">
        <v>13</v>
      </c>
      <c r="B15" s="122" t="s">
        <v>84</v>
      </c>
      <c r="C15" s="125" t="s">
        <v>84</v>
      </c>
      <c r="D15" s="122"/>
      <c r="E15" s="130"/>
      <c r="F15" s="105">
        <v>0</v>
      </c>
      <c r="G15" s="101">
        <v>0.06</v>
      </c>
      <c r="H15" s="79">
        <v>0</v>
      </c>
      <c r="I15" s="80" t="s">
        <v>84</v>
      </c>
    </row>
    <row r="16" spans="1:9" ht="15.75" thickBot="1" x14ac:dyDescent="0.3">
      <c r="A16" s="7"/>
      <c r="B16" s="8"/>
      <c r="C16" s="8"/>
      <c r="D16" s="8"/>
      <c r="E16" s="74"/>
      <c r="F16" s="69">
        <f>SUM(F4:F15)</f>
        <v>0</v>
      </c>
      <c r="G16" s="42" t="s">
        <v>22</v>
      </c>
      <c r="H16" s="43">
        <f>SUM(H4:H15)</f>
        <v>0</v>
      </c>
      <c r="I16" s="9"/>
    </row>
    <row r="17" ht="15.75" thickTop="1" x14ac:dyDescent="0.25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2">
    <tabColor theme="4"/>
  </sheetPr>
  <dimension ref="A1:J19"/>
  <sheetViews>
    <sheetView workbookViewId="0">
      <selection activeCell="F5" sqref="F5"/>
    </sheetView>
  </sheetViews>
  <sheetFormatPr baseColWidth="10" defaultRowHeight="15" x14ac:dyDescent="0.25"/>
  <cols>
    <col min="1" max="1" width="13.85546875" customWidth="1"/>
    <col min="2" max="2" width="23.7109375" customWidth="1"/>
    <col min="3" max="3" width="35.7109375" customWidth="1"/>
    <col min="4" max="4" width="15.7109375" customWidth="1"/>
    <col min="5" max="7" width="12.7109375" customWidth="1"/>
    <col min="8" max="8" width="15.7109375" customWidth="1"/>
    <col min="9" max="9" width="12.7109375" customWidth="1"/>
  </cols>
  <sheetData>
    <row r="1" spans="1:10" ht="15.75" thickBot="1" x14ac:dyDescent="0.3"/>
    <row r="2" spans="1:10" ht="20.25" thickTop="1" thickBot="1" x14ac:dyDescent="0.3">
      <c r="A2" s="11" t="s">
        <v>219</v>
      </c>
      <c r="B2" s="138" t="s">
        <v>36</v>
      </c>
      <c r="C2" s="14"/>
      <c r="D2" s="14"/>
      <c r="E2" s="14"/>
      <c r="F2" s="14"/>
      <c r="G2" s="14"/>
      <c r="H2" s="12" t="s">
        <v>103</v>
      </c>
      <c r="I2" s="60"/>
    </row>
    <row r="3" spans="1:10" ht="15.75" thickBot="1" x14ac:dyDescent="0.3">
      <c r="A3" s="2" t="s">
        <v>1</v>
      </c>
      <c r="B3" s="3" t="s">
        <v>21</v>
      </c>
      <c r="C3" s="3" t="s">
        <v>14</v>
      </c>
      <c r="D3" s="3" t="s">
        <v>17</v>
      </c>
      <c r="E3" s="3" t="s">
        <v>0</v>
      </c>
      <c r="F3" s="3" t="s">
        <v>62</v>
      </c>
      <c r="G3" s="3" t="s">
        <v>68</v>
      </c>
      <c r="H3" s="3" t="s">
        <v>16</v>
      </c>
      <c r="I3" s="4" t="s">
        <v>19</v>
      </c>
    </row>
    <row r="4" spans="1:10" x14ac:dyDescent="0.25">
      <c r="A4" s="111" t="s">
        <v>2</v>
      </c>
      <c r="B4" s="110" t="s">
        <v>112</v>
      </c>
      <c r="C4" s="110" t="s">
        <v>40</v>
      </c>
      <c r="D4" s="122" t="s">
        <v>113</v>
      </c>
      <c r="E4" s="120"/>
      <c r="F4" s="105">
        <v>52.68</v>
      </c>
      <c r="G4" s="101">
        <v>0.21</v>
      </c>
      <c r="H4" s="79">
        <f>F4+(F4*G4)</f>
        <v>63.742800000000003</v>
      </c>
      <c r="I4" s="80"/>
    </row>
    <row r="5" spans="1:10" x14ac:dyDescent="0.25">
      <c r="A5" s="111" t="s">
        <v>2</v>
      </c>
      <c r="B5" s="110"/>
      <c r="C5" s="110"/>
      <c r="D5" s="122" t="s">
        <v>113</v>
      </c>
      <c r="E5" s="120"/>
      <c r="F5" s="105">
        <v>0</v>
      </c>
      <c r="G5" s="101">
        <v>0.21</v>
      </c>
      <c r="H5" s="79">
        <f t="shared" ref="H5:H17" si="0">F5+(F5*G5)</f>
        <v>0</v>
      </c>
      <c r="I5" s="80"/>
    </row>
    <row r="6" spans="1:10" x14ac:dyDescent="0.25">
      <c r="A6" s="111" t="s">
        <v>3</v>
      </c>
      <c r="B6" s="110"/>
      <c r="C6" s="110"/>
      <c r="D6" s="122" t="s">
        <v>113</v>
      </c>
      <c r="E6" s="120"/>
      <c r="F6" s="105">
        <v>0</v>
      </c>
      <c r="G6" s="101">
        <v>0.21</v>
      </c>
      <c r="H6" s="79">
        <f t="shared" si="0"/>
        <v>0</v>
      </c>
      <c r="I6" s="80"/>
    </row>
    <row r="7" spans="1:10" x14ac:dyDescent="0.25">
      <c r="A7" s="111" t="s">
        <v>4</v>
      </c>
      <c r="B7" s="110"/>
      <c r="C7" s="110"/>
      <c r="D7" s="122" t="s">
        <v>113</v>
      </c>
      <c r="E7" s="120"/>
      <c r="F7" s="105">
        <v>0</v>
      </c>
      <c r="G7" s="101">
        <v>0.21</v>
      </c>
      <c r="H7" s="79">
        <f t="shared" si="0"/>
        <v>0</v>
      </c>
      <c r="I7" s="80"/>
    </row>
    <row r="8" spans="1:10" x14ac:dyDescent="0.25">
      <c r="A8" s="111" t="s">
        <v>5</v>
      </c>
      <c r="B8" s="110"/>
      <c r="C8" s="110"/>
      <c r="D8" s="122" t="s">
        <v>113</v>
      </c>
      <c r="E8" s="120"/>
      <c r="F8" s="105">
        <v>0</v>
      </c>
      <c r="G8" s="101">
        <v>0.21</v>
      </c>
      <c r="H8" s="79">
        <f t="shared" si="0"/>
        <v>0</v>
      </c>
      <c r="I8" s="80"/>
    </row>
    <row r="9" spans="1:10" x14ac:dyDescent="0.25">
      <c r="A9" s="111" t="s">
        <v>6</v>
      </c>
      <c r="B9" s="110"/>
      <c r="C9" s="110"/>
      <c r="D9" s="122" t="s">
        <v>113</v>
      </c>
      <c r="E9" s="120"/>
      <c r="F9" s="105">
        <v>0</v>
      </c>
      <c r="G9" s="101">
        <v>0.21</v>
      </c>
      <c r="H9" s="79">
        <f t="shared" si="0"/>
        <v>0</v>
      </c>
      <c r="I9" s="80"/>
    </row>
    <row r="10" spans="1:10" x14ac:dyDescent="0.25">
      <c r="A10" s="111" t="s">
        <v>7</v>
      </c>
      <c r="B10" s="110"/>
      <c r="C10" s="110"/>
      <c r="D10" s="122" t="s">
        <v>113</v>
      </c>
      <c r="E10" s="120"/>
      <c r="F10" s="105">
        <v>0</v>
      </c>
      <c r="G10" s="101">
        <v>0.21</v>
      </c>
      <c r="H10" s="79">
        <f t="shared" si="0"/>
        <v>0</v>
      </c>
      <c r="I10" s="80"/>
    </row>
    <row r="11" spans="1:10" x14ac:dyDescent="0.25">
      <c r="A11" s="111" t="s">
        <v>8</v>
      </c>
      <c r="B11" s="110"/>
      <c r="C11" s="110"/>
      <c r="D11" s="122" t="s">
        <v>113</v>
      </c>
      <c r="E11" s="120"/>
      <c r="F11" s="105">
        <v>0</v>
      </c>
      <c r="G11" s="101">
        <v>0.21</v>
      </c>
      <c r="H11" s="79">
        <f t="shared" si="0"/>
        <v>0</v>
      </c>
      <c r="I11" s="80"/>
    </row>
    <row r="12" spans="1:10" x14ac:dyDescent="0.25">
      <c r="A12" s="111" t="s">
        <v>9</v>
      </c>
      <c r="B12" s="110"/>
      <c r="C12" s="110"/>
      <c r="D12" s="122" t="s">
        <v>113</v>
      </c>
      <c r="E12" s="120"/>
      <c r="F12" s="105">
        <v>0</v>
      </c>
      <c r="G12" s="101">
        <v>0.21</v>
      </c>
      <c r="H12" s="79">
        <f t="shared" si="0"/>
        <v>0</v>
      </c>
      <c r="I12" s="80"/>
    </row>
    <row r="13" spans="1:10" x14ac:dyDescent="0.25">
      <c r="A13" s="111" t="s">
        <v>10</v>
      </c>
      <c r="B13" s="110"/>
      <c r="C13" s="119"/>
      <c r="D13" s="122" t="s">
        <v>113</v>
      </c>
      <c r="E13" s="120"/>
      <c r="F13" s="105">
        <v>0</v>
      </c>
      <c r="G13" s="101">
        <v>0.21</v>
      </c>
      <c r="H13" s="79">
        <f t="shared" si="0"/>
        <v>0</v>
      </c>
      <c r="I13" s="80"/>
    </row>
    <row r="14" spans="1:10" x14ac:dyDescent="0.25">
      <c r="A14" s="111" t="s">
        <v>11</v>
      </c>
      <c r="B14" s="110"/>
      <c r="C14" s="110"/>
      <c r="D14" s="122" t="s">
        <v>113</v>
      </c>
      <c r="E14" s="120"/>
      <c r="F14" s="105">
        <v>0</v>
      </c>
      <c r="G14" s="101">
        <v>0.21</v>
      </c>
      <c r="H14" s="79">
        <f t="shared" si="0"/>
        <v>0</v>
      </c>
      <c r="I14" s="80"/>
    </row>
    <row r="15" spans="1:10" x14ac:dyDescent="0.25">
      <c r="A15" s="111" t="s">
        <v>12</v>
      </c>
      <c r="B15" s="110"/>
      <c r="C15" s="110"/>
      <c r="D15" s="122" t="s">
        <v>113</v>
      </c>
      <c r="E15" s="120"/>
      <c r="F15" s="105">
        <v>0</v>
      </c>
      <c r="G15" s="101">
        <v>0.21</v>
      </c>
      <c r="H15" s="79">
        <f t="shared" si="0"/>
        <v>0</v>
      </c>
      <c r="I15" s="80"/>
    </row>
    <row r="16" spans="1:10" x14ac:dyDescent="0.25">
      <c r="A16" s="111" t="s">
        <v>13</v>
      </c>
      <c r="B16" s="110"/>
      <c r="C16" s="110"/>
      <c r="D16" s="122" t="s">
        <v>113</v>
      </c>
      <c r="E16" s="120"/>
      <c r="F16" s="105">
        <v>0</v>
      </c>
      <c r="G16" s="101">
        <v>0.21</v>
      </c>
      <c r="H16" s="79">
        <f t="shared" si="0"/>
        <v>0</v>
      </c>
      <c r="I16" s="80"/>
    </row>
    <row r="17" spans="1:9" ht="15.75" thickBot="1" x14ac:dyDescent="0.3">
      <c r="A17" s="111"/>
      <c r="B17" s="110"/>
      <c r="C17" s="110"/>
      <c r="D17" s="122"/>
      <c r="E17" s="120"/>
      <c r="F17" s="105">
        <v>0</v>
      </c>
      <c r="G17" s="101">
        <v>0.21</v>
      </c>
      <c r="H17" s="79">
        <f t="shared" si="0"/>
        <v>0</v>
      </c>
      <c r="I17" s="80"/>
    </row>
    <row r="18" spans="1:9" ht="15.75" thickBot="1" x14ac:dyDescent="0.3">
      <c r="A18" s="7"/>
      <c r="B18" s="8"/>
      <c r="C18" s="8"/>
      <c r="D18" s="8"/>
      <c r="E18" s="42" t="s">
        <v>22</v>
      </c>
      <c r="F18" s="42"/>
      <c r="G18" s="42"/>
      <c r="H18" s="43">
        <f>SUM(H4:H17)</f>
        <v>63.742800000000003</v>
      </c>
      <c r="I18" s="9"/>
    </row>
    <row r="19" spans="1:9" ht="15.75" thickTop="1" x14ac:dyDescent="0.25"/>
  </sheetData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6">
    <tabColor theme="0" tint="-0.249977111117893"/>
  </sheetPr>
  <dimension ref="A1:I16"/>
  <sheetViews>
    <sheetView workbookViewId="0">
      <selection activeCell="G23" sqref="G23"/>
    </sheetView>
  </sheetViews>
  <sheetFormatPr baseColWidth="10" defaultRowHeight="15" x14ac:dyDescent="0.25"/>
  <cols>
    <col min="1" max="1" width="14.28515625" customWidth="1"/>
    <col min="2" max="2" width="23.7109375" customWidth="1"/>
    <col min="3" max="3" width="35.7109375" customWidth="1"/>
    <col min="4" max="4" width="15.7109375" customWidth="1"/>
    <col min="5" max="5" width="12.7109375" style="99" customWidth="1"/>
    <col min="6" max="7" width="12.7109375" customWidth="1"/>
    <col min="8" max="8" width="15.7109375" customWidth="1"/>
    <col min="9" max="9" width="12.7109375" style="99" customWidth="1"/>
  </cols>
  <sheetData>
    <row r="1" spans="1:9" ht="15.75" thickBot="1" x14ac:dyDescent="0.3"/>
    <row r="2" spans="1:9" ht="20.25" thickTop="1" thickBot="1" x14ac:dyDescent="0.3">
      <c r="A2" s="11" t="s">
        <v>220</v>
      </c>
      <c r="B2" s="138" t="s">
        <v>100</v>
      </c>
      <c r="C2" s="14"/>
      <c r="D2" s="14"/>
      <c r="E2" s="100"/>
      <c r="F2" s="14"/>
      <c r="G2" s="14"/>
      <c r="H2" s="12" t="s">
        <v>103</v>
      </c>
      <c r="I2" s="60"/>
    </row>
    <row r="3" spans="1:9" ht="15.75" thickBot="1" x14ac:dyDescent="0.3">
      <c r="A3" s="2" t="s">
        <v>1</v>
      </c>
      <c r="B3" s="3" t="s">
        <v>21</v>
      </c>
      <c r="C3" s="3" t="s">
        <v>14</v>
      </c>
      <c r="D3" s="3" t="s">
        <v>17</v>
      </c>
      <c r="E3" s="97" t="s">
        <v>0</v>
      </c>
      <c r="F3" s="3" t="s">
        <v>62</v>
      </c>
      <c r="G3" s="3" t="s">
        <v>68</v>
      </c>
      <c r="H3" s="3" t="s">
        <v>16</v>
      </c>
      <c r="I3" s="108" t="s">
        <v>19</v>
      </c>
    </row>
    <row r="4" spans="1:9" x14ac:dyDescent="0.25">
      <c r="A4" s="109" t="s">
        <v>210</v>
      </c>
      <c r="B4" s="110"/>
      <c r="C4" s="110" t="s">
        <v>204</v>
      </c>
      <c r="D4" s="122" t="s">
        <v>101</v>
      </c>
      <c r="E4" s="115"/>
      <c r="F4" s="105">
        <v>8</v>
      </c>
      <c r="G4" s="101">
        <v>0</v>
      </c>
      <c r="H4" s="79">
        <f>F4+(F4*G4)</f>
        <v>8</v>
      </c>
      <c r="I4" s="116"/>
    </row>
    <row r="5" spans="1:9" x14ac:dyDescent="0.25">
      <c r="A5" s="109" t="s">
        <v>210</v>
      </c>
      <c r="B5" s="110"/>
      <c r="C5" s="110" t="s">
        <v>205</v>
      </c>
      <c r="D5" s="122" t="s">
        <v>101</v>
      </c>
      <c r="E5" s="115"/>
      <c r="F5" s="105">
        <v>0</v>
      </c>
      <c r="G5" s="101">
        <v>0</v>
      </c>
      <c r="H5" s="79">
        <f t="shared" ref="H5:H14" si="0">F5+(F5*G5)</f>
        <v>0</v>
      </c>
      <c r="I5" s="116"/>
    </row>
    <row r="6" spans="1:9" x14ac:dyDescent="0.25">
      <c r="A6" s="109" t="s">
        <v>210</v>
      </c>
      <c r="B6" s="110"/>
      <c r="C6" s="110" t="s">
        <v>209</v>
      </c>
      <c r="D6" s="122" t="s">
        <v>101</v>
      </c>
      <c r="E6" s="115"/>
      <c r="F6" s="105">
        <v>10</v>
      </c>
      <c r="G6" s="101">
        <v>0</v>
      </c>
      <c r="H6" s="79">
        <v>12</v>
      </c>
      <c r="I6" s="116"/>
    </row>
    <row r="7" spans="1:9" x14ac:dyDescent="0.25">
      <c r="A7" s="111" t="s">
        <v>210</v>
      </c>
      <c r="B7" s="110"/>
      <c r="C7" s="110" t="s">
        <v>208</v>
      </c>
      <c r="D7" s="122" t="s">
        <v>101</v>
      </c>
      <c r="E7" s="115"/>
      <c r="F7" s="105">
        <v>10</v>
      </c>
      <c r="G7" s="101">
        <v>0</v>
      </c>
      <c r="H7" s="79">
        <v>8</v>
      </c>
      <c r="I7" s="116"/>
    </row>
    <row r="8" spans="1:9" x14ac:dyDescent="0.25">
      <c r="A8" s="111" t="s">
        <v>210</v>
      </c>
      <c r="B8" s="110"/>
      <c r="C8" s="110" t="s">
        <v>206</v>
      </c>
      <c r="D8" s="122" t="s">
        <v>101</v>
      </c>
      <c r="E8" s="115"/>
      <c r="F8" s="105">
        <v>0</v>
      </c>
      <c r="G8" s="101">
        <v>0</v>
      </c>
      <c r="H8" s="79">
        <v>17</v>
      </c>
      <c r="I8" s="116"/>
    </row>
    <row r="9" spans="1:9" x14ac:dyDescent="0.25">
      <c r="A9" s="111" t="s">
        <v>210</v>
      </c>
      <c r="B9" s="110"/>
      <c r="C9" s="110" t="s">
        <v>207</v>
      </c>
      <c r="D9" s="122" t="s">
        <v>101</v>
      </c>
      <c r="E9" s="115"/>
      <c r="F9" s="105">
        <v>50</v>
      </c>
      <c r="G9" s="101">
        <v>0</v>
      </c>
      <c r="H9" s="79">
        <v>72</v>
      </c>
      <c r="I9" s="116"/>
    </row>
    <row r="10" spans="1:9" x14ac:dyDescent="0.25">
      <c r="A10" s="111" t="s">
        <v>212</v>
      </c>
      <c r="B10" s="110"/>
      <c r="C10" s="110" t="s">
        <v>211</v>
      </c>
      <c r="D10" s="122" t="s">
        <v>101</v>
      </c>
      <c r="E10" s="115"/>
      <c r="F10" s="105">
        <v>0</v>
      </c>
      <c r="G10" s="101">
        <v>0</v>
      </c>
      <c r="H10" s="79">
        <v>41.2</v>
      </c>
      <c r="I10" s="116"/>
    </row>
    <row r="11" spans="1:9" x14ac:dyDescent="0.25">
      <c r="A11" s="111"/>
      <c r="B11" s="110"/>
      <c r="C11" s="110"/>
      <c r="D11" s="122" t="s">
        <v>101</v>
      </c>
      <c r="E11" s="115"/>
      <c r="F11" s="105">
        <v>0</v>
      </c>
      <c r="G11" s="101">
        <v>0</v>
      </c>
      <c r="H11" s="79">
        <f t="shared" si="0"/>
        <v>0</v>
      </c>
      <c r="I11" s="116"/>
    </row>
    <row r="12" spans="1:9" x14ac:dyDescent="0.25">
      <c r="A12" s="111"/>
      <c r="B12" s="110"/>
      <c r="C12" s="110"/>
      <c r="D12" s="122" t="s">
        <v>101</v>
      </c>
      <c r="E12" s="115"/>
      <c r="F12" s="105">
        <v>0</v>
      </c>
      <c r="G12" s="101">
        <v>0</v>
      </c>
      <c r="H12" s="79">
        <f t="shared" si="0"/>
        <v>0</v>
      </c>
      <c r="I12" s="116"/>
    </row>
    <row r="13" spans="1:9" x14ac:dyDescent="0.25">
      <c r="A13" s="111"/>
      <c r="B13" s="110"/>
      <c r="C13" s="110"/>
      <c r="D13" s="122" t="s">
        <v>101</v>
      </c>
      <c r="E13" s="115"/>
      <c r="F13" s="105">
        <v>0</v>
      </c>
      <c r="G13" s="101">
        <v>0</v>
      </c>
      <c r="H13" s="79">
        <f t="shared" si="0"/>
        <v>0</v>
      </c>
      <c r="I13" s="116"/>
    </row>
    <row r="14" spans="1:9" ht="15.75" thickBot="1" x14ac:dyDescent="0.3">
      <c r="A14" s="111"/>
      <c r="B14" s="110"/>
      <c r="C14" s="110"/>
      <c r="D14" s="122" t="s">
        <v>101</v>
      </c>
      <c r="E14" s="115"/>
      <c r="F14" s="105">
        <v>0</v>
      </c>
      <c r="G14" s="101">
        <v>0</v>
      </c>
      <c r="H14" s="79">
        <f t="shared" si="0"/>
        <v>0</v>
      </c>
      <c r="I14" s="116"/>
    </row>
    <row r="15" spans="1:9" ht="15.75" thickBot="1" x14ac:dyDescent="0.3">
      <c r="A15" s="7"/>
      <c r="B15" s="8"/>
      <c r="C15" s="8"/>
      <c r="D15" s="8"/>
      <c r="E15" s="98" t="s">
        <v>22</v>
      </c>
      <c r="F15" s="42"/>
      <c r="G15" s="42"/>
      <c r="H15" s="43">
        <f>SUM(H4:H14)</f>
        <v>158.19999999999999</v>
      </c>
      <c r="I15" s="117"/>
    </row>
    <row r="16" spans="1:9" ht="15.75" thickTop="1" x14ac:dyDescent="0.25"/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theme="1"/>
  </sheetPr>
  <dimension ref="A1:J30"/>
  <sheetViews>
    <sheetView workbookViewId="0">
      <selection activeCell="J29" sqref="J29"/>
    </sheetView>
  </sheetViews>
  <sheetFormatPr baseColWidth="10" defaultRowHeight="15" x14ac:dyDescent="0.25"/>
  <cols>
    <col min="1" max="1" width="15.7109375" customWidth="1"/>
    <col min="2" max="2" width="23.7109375" customWidth="1"/>
    <col min="3" max="3" width="35.7109375" customWidth="1"/>
    <col min="4" max="10" width="15.7109375" customWidth="1"/>
  </cols>
  <sheetData>
    <row r="1" spans="1:10" ht="15.75" thickBot="1" x14ac:dyDescent="0.3"/>
    <row r="2" spans="1:10" ht="20.25" thickTop="1" thickBot="1" x14ac:dyDescent="0.3">
      <c r="A2" s="148" t="s">
        <v>221</v>
      </c>
      <c r="B2" s="152" t="s">
        <v>119</v>
      </c>
      <c r="C2" s="140"/>
      <c r="D2" s="149"/>
      <c r="E2" s="150"/>
      <c r="F2" s="151"/>
      <c r="G2" s="30"/>
      <c r="H2" s="30"/>
      <c r="I2" s="31"/>
      <c r="J2" s="32"/>
    </row>
    <row r="3" spans="1:10" ht="16.5" thickTop="1" thickBot="1" x14ac:dyDescent="0.3">
      <c r="A3" s="153"/>
      <c r="B3" s="154"/>
      <c r="C3" s="154"/>
      <c r="D3" s="146" t="s">
        <v>48</v>
      </c>
      <c r="E3" s="147" t="s">
        <v>51</v>
      </c>
      <c r="F3" s="147" t="s">
        <v>52</v>
      </c>
      <c r="G3" s="16" t="s">
        <v>53</v>
      </c>
      <c r="H3" s="16" t="s">
        <v>54</v>
      </c>
      <c r="I3" s="16" t="s">
        <v>55</v>
      </c>
      <c r="J3" s="17" t="s">
        <v>56</v>
      </c>
    </row>
    <row r="4" spans="1:10" ht="15.75" thickBot="1" x14ac:dyDescent="0.3">
      <c r="A4" s="133"/>
      <c r="B4" s="155"/>
      <c r="C4" s="155"/>
      <c r="D4" s="141" t="s">
        <v>49</v>
      </c>
      <c r="E4" s="19" t="s">
        <v>42</v>
      </c>
      <c r="F4" s="19" t="s">
        <v>43</v>
      </c>
      <c r="G4" s="19" t="s">
        <v>44</v>
      </c>
      <c r="H4" s="19" t="s">
        <v>45</v>
      </c>
      <c r="I4" s="19" t="s">
        <v>116</v>
      </c>
      <c r="J4" s="20" t="s">
        <v>46</v>
      </c>
    </row>
    <row r="5" spans="1:10" ht="15.75" thickBot="1" x14ac:dyDescent="0.3">
      <c r="A5" s="133"/>
      <c r="B5" s="155"/>
      <c r="C5" s="155"/>
      <c r="D5" s="142" t="s">
        <v>50</v>
      </c>
      <c r="E5" s="22">
        <v>173</v>
      </c>
      <c r="F5" s="22">
        <v>145</v>
      </c>
      <c r="G5" s="22">
        <v>173</v>
      </c>
      <c r="H5" s="22">
        <v>145</v>
      </c>
      <c r="I5" s="22">
        <v>173</v>
      </c>
      <c r="J5" s="23">
        <v>145</v>
      </c>
    </row>
    <row r="6" spans="1:10" ht="15.75" thickBot="1" x14ac:dyDescent="0.3">
      <c r="A6" s="21" t="s">
        <v>1</v>
      </c>
      <c r="B6" s="142" t="s">
        <v>21</v>
      </c>
      <c r="C6" s="142" t="s">
        <v>14</v>
      </c>
      <c r="D6" s="142" t="s">
        <v>0</v>
      </c>
      <c r="E6" s="36"/>
      <c r="F6" s="36"/>
      <c r="G6" s="36"/>
      <c r="H6" s="36"/>
      <c r="I6" s="36"/>
      <c r="J6" s="37"/>
    </row>
    <row r="7" spans="1:10" x14ac:dyDescent="0.25">
      <c r="A7" s="24"/>
      <c r="B7" s="143"/>
      <c r="C7" s="143"/>
      <c r="D7" s="143"/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6">
        <v>0</v>
      </c>
    </row>
    <row r="8" spans="1:10" x14ac:dyDescent="0.25">
      <c r="A8" s="24"/>
      <c r="B8" s="143"/>
      <c r="C8" s="143"/>
      <c r="D8" s="143"/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6">
        <v>0</v>
      </c>
    </row>
    <row r="9" spans="1:10" x14ac:dyDescent="0.25">
      <c r="A9" s="24"/>
      <c r="B9" s="143"/>
      <c r="C9" s="143"/>
      <c r="D9" s="143"/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6">
        <v>0</v>
      </c>
    </row>
    <row r="10" spans="1:10" x14ac:dyDescent="0.25">
      <c r="A10" s="24"/>
      <c r="B10" s="143"/>
      <c r="C10" s="143"/>
      <c r="D10" s="143"/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6">
        <v>0</v>
      </c>
    </row>
    <row r="11" spans="1:10" x14ac:dyDescent="0.25">
      <c r="A11" s="24"/>
      <c r="B11" s="143"/>
      <c r="C11" s="143"/>
      <c r="D11" s="143"/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6">
        <v>0</v>
      </c>
    </row>
    <row r="12" spans="1:10" x14ac:dyDescent="0.25">
      <c r="A12" s="24"/>
      <c r="B12" s="143"/>
      <c r="C12" s="143"/>
      <c r="D12" s="143"/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6">
        <v>0</v>
      </c>
    </row>
    <row r="13" spans="1:10" x14ac:dyDescent="0.25">
      <c r="A13" s="24"/>
      <c r="B13" s="143"/>
      <c r="C13" s="143"/>
      <c r="D13" s="143"/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6">
        <v>0</v>
      </c>
    </row>
    <row r="14" spans="1:10" x14ac:dyDescent="0.25">
      <c r="A14" s="24"/>
      <c r="B14" s="143"/>
      <c r="C14" s="143"/>
      <c r="D14" s="143"/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6">
        <v>0</v>
      </c>
    </row>
    <row r="15" spans="1:10" x14ac:dyDescent="0.25">
      <c r="A15" s="24"/>
      <c r="B15" s="143"/>
      <c r="C15" s="143"/>
      <c r="D15" s="143"/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6">
        <v>0</v>
      </c>
    </row>
    <row r="16" spans="1:10" x14ac:dyDescent="0.25">
      <c r="A16" s="24"/>
      <c r="B16" s="143"/>
      <c r="C16" s="143"/>
      <c r="D16" s="143"/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6">
        <v>0</v>
      </c>
    </row>
    <row r="17" spans="1:10" x14ac:dyDescent="0.25">
      <c r="A17" s="24"/>
      <c r="B17" s="143"/>
      <c r="C17" s="143"/>
      <c r="D17" s="143"/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6">
        <v>0</v>
      </c>
    </row>
    <row r="18" spans="1:10" x14ac:dyDescent="0.25">
      <c r="A18" s="24"/>
      <c r="B18" s="143"/>
      <c r="C18" s="143"/>
      <c r="D18" s="143"/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6">
        <v>0</v>
      </c>
    </row>
    <row r="19" spans="1:10" x14ac:dyDescent="0.25">
      <c r="A19" s="24"/>
      <c r="B19" s="143"/>
      <c r="C19" s="143"/>
      <c r="D19" s="143"/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6">
        <v>0</v>
      </c>
    </row>
    <row r="20" spans="1:10" x14ac:dyDescent="0.25">
      <c r="A20" s="24"/>
      <c r="B20" s="143"/>
      <c r="C20" s="143"/>
      <c r="D20" s="143"/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6">
        <v>0</v>
      </c>
    </row>
    <row r="21" spans="1:10" x14ac:dyDescent="0.25">
      <c r="A21" s="24"/>
      <c r="B21" s="143"/>
      <c r="C21" s="143"/>
      <c r="D21" s="143"/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6">
        <v>0</v>
      </c>
    </row>
    <row r="22" spans="1:10" x14ac:dyDescent="0.25">
      <c r="A22" s="24"/>
      <c r="B22" s="143"/>
      <c r="C22" s="143"/>
      <c r="D22" s="143"/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6">
        <v>0</v>
      </c>
    </row>
    <row r="23" spans="1:10" x14ac:dyDescent="0.25">
      <c r="A23" s="24"/>
      <c r="B23" s="143"/>
      <c r="C23" s="143"/>
      <c r="D23" s="143"/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6">
        <v>0</v>
      </c>
    </row>
    <row r="24" spans="1:10" x14ac:dyDescent="0.25">
      <c r="A24" s="24"/>
      <c r="B24" s="143"/>
      <c r="C24" s="143"/>
      <c r="D24" s="143"/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6">
        <v>0</v>
      </c>
    </row>
    <row r="25" spans="1:10" x14ac:dyDescent="0.25">
      <c r="A25" s="24"/>
      <c r="B25" s="143"/>
      <c r="C25" s="143"/>
      <c r="D25" s="143"/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6">
        <v>0</v>
      </c>
    </row>
    <row r="26" spans="1:10" x14ac:dyDescent="0.25">
      <c r="A26" s="24"/>
      <c r="B26" s="143"/>
      <c r="C26" s="143"/>
      <c r="D26" s="143"/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6">
        <v>0</v>
      </c>
    </row>
    <row r="27" spans="1:10" ht="15.75" thickBot="1" x14ac:dyDescent="0.3">
      <c r="A27" s="27"/>
      <c r="B27" s="144"/>
      <c r="C27" s="144"/>
      <c r="D27" s="144"/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6">
        <v>0</v>
      </c>
    </row>
    <row r="28" spans="1:10" ht="15.75" thickBot="1" x14ac:dyDescent="0.3">
      <c r="A28" s="33"/>
      <c r="B28" s="145"/>
      <c r="C28" s="145"/>
      <c r="D28" s="145"/>
      <c r="E28" s="34">
        <f t="shared" ref="E28:J28" si="0">SUM(E7:E27)</f>
        <v>0</v>
      </c>
      <c r="F28" s="34">
        <f t="shared" si="0"/>
        <v>0</v>
      </c>
      <c r="G28" s="34">
        <f t="shared" si="0"/>
        <v>0</v>
      </c>
      <c r="H28" s="34">
        <f t="shared" si="0"/>
        <v>0</v>
      </c>
      <c r="I28" s="34">
        <f t="shared" si="0"/>
        <v>0</v>
      </c>
      <c r="J28" s="35">
        <f t="shared" si="0"/>
        <v>0</v>
      </c>
    </row>
    <row r="29" spans="1:10" ht="20.100000000000001" customHeight="1" thickTop="1" thickBot="1" x14ac:dyDescent="0.3">
      <c r="I29" s="40" t="s">
        <v>57</v>
      </c>
      <c r="J29" s="41">
        <f>E28+F28+G28+H28+I28+J28</f>
        <v>0</v>
      </c>
    </row>
    <row r="30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6" tint="-0.249977111117893"/>
  </sheetPr>
  <dimension ref="A1:G21"/>
  <sheetViews>
    <sheetView workbookViewId="0">
      <selection activeCell="A19" sqref="A19"/>
    </sheetView>
  </sheetViews>
  <sheetFormatPr baseColWidth="10" defaultRowHeight="15" x14ac:dyDescent="0.25"/>
  <cols>
    <col min="1" max="7" width="15.7109375" customWidth="1"/>
  </cols>
  <sheetData>
    <row r="1" spans="1:7" ht="15.75" thickBot="1" x14ac:dyDescent="0.3"/>
    <row r="2" spans="1:7" ht="20.25" thickTop="1" thickBot="1" x14ac:dyDescent="0.3">
      <c r="A2" s="58" t="s">
        <v>203</v>
      </c>
      <c r="B2" s="38" t="s">
        <v>47</v>
      </c>
      <c r="C2" s="39"/>
      <c r="D2" s="30"/>
      <c r="E2" s="30"/>
      <c r="F2" s="31"/>
      <c r="G2" s="32"/>
    </row>
    <row r="3" spans="1:7" ht="16.5" thickTop="1" thickBot="1" x14ac:dyDescent="0.3">
      <c r="A3" s="15" t="s">
        <v>48</v>
      </c>
      <c r="B3" s="16" t="s">
        <v>51</v>
      </c>
      <c r="C3" s="16" t="s">
        <v>52</v>
      </c>
      <c r="D3" s="16" t="s">
        <v>53</v>
      </c>
      <c r="E3" s="16" t="s">
        <v>54</v>
      </c>
      <c r="F3" s="16" t="s">
        <v>55</v>
      </c>
      <c r="G3" s="17" t="s">
        <v>56</v>
      </c>
    </row>
    <row r="4" spans="1:7" ht="15.75" thickBot="1" x14ac:dyDescent="0.3">
      <c r="A4" s="18" t="s">
        <v>49</v>
      </c>
      <c r="B4" s="19" t="s">
        <v>42</v>
      </c>
      <c r="C4" s="19" t="s">
        <v>43</v>
      </c>
      <c r="D4" s="19" t="s">
        <v>44</v>
      </c>
      <c r="E4" s="19" t="s">
        <v>45</v>
      </c>
      <c r="F4" s="19" t="s">
        <v>116</v>
      </c>
      <c r="G4" s="20" t="s">
        <v>46</v>
      </c>
    </row>
    <row r="5" spans="1:7" ht="15.75" thickBot="1" x14ac:dyDescent="0.3">
      <c r="A5" s="21" t="s">
        <v>50</v>
      </c>
      <c r="B5" s="22">
        <v>173</v>
      </c>
      <c r="C5" s="22">
        <v>145</v>
      </c>
      <c r="D5" s="22">
        <v>173</v>
      </c>
      <c r="E5" s="22">
        <v>165</v>
      </c>
      <c r="F5" s="22">
        <v>173</v>
      </c>
      <c r="G5" s="23">
        <v>171</v>
      </c>
    </row>
    <row r="6" spans="1:7" ht="15.75" thickBot="1" x14ac:dyDescent="0.3">
      <c r="A6" s="21" t="s">
        <v>1</v>
      </c>
      <c r="B6" s="36"/>
      <c r="C6" s="36"/>
      <c r="D6" s="36"/>
      <c r="E6" s="36"/>
      <c r="F6" s="36"/>
      <c r="G6" s="37"/>
    </row>
    <row r="7" spans="1:7" x14ac:dyDescent="0.25">
      <c r="A7" s="24" t="s">
        <v>2</v>
      </c>
      <c r="B7" s="25">
        <v>160</v>
      </c>
      <c r="C7" s="25">
        <v>180</v>
      </c>
      <c r="D7" s="25">
        <v>180</v>
      </c>
      <c r="E7" s="25">
        <v>180</v>
      </c>
      <c r="F7" s="25">
        <v>170</v>
      </c>
      <c r="G7" s="26">
        <v>160</v>
      </c>
    </row>
    <row r="8" spans="1:7" x14ac:dyDescent="0.25">
      <c r="A8" s="24" t="s">
        <v>3</v>
      </c>
      <c r="B8" s="25">
        <v>160</v>
      </c>
      <c r="C8" s="25">
        <v>180</v>
      </c>
      <c r="D8" s="25">
        <v>180</v>
      </c>
      <c r="E8" s="25">
        <v>180</v>
      </c>
      <c r="F8" s="25">
        <v>170</v>
      </c>
      <c r="G8" s="26">
        <v>160</v>
      </c>
    </row>
    <row r="9" spans="1:7" x14ac:dyDescent="0.25">
      <c r="A9" s="24" t="s">
        <v>4</v>
      </c>
      <c r="B9" s="25">
        <v>160</v>
      </c>
      <c r="C9" s="25">
        <v>180</v>
      </c>
      <c r="D9" s="25">
        <v>180</v>
      </c>
      <c r="E9" s="25">
        <v>180</v>
      </c>
      <c r="F9" s="25">
        <v>170</v>
      </c>
      <c r="G9" s="26">
        <v>160</v>
      </c>
    </row>
    <row r="10" spans="1:7" x14ac:dyDescent="0.25">
      <c r="A10" s="24" t="s">
        <v>5</v>
      </c>
      <c r="B10" s="25">
        <v>160</v>
      </c>
      <c r="C10" s="25">
        <v>180</v>
      </c>
      <c r="D10" s="25">
        <v>180</v>
      </c>
      <c r="E10" s="25">
        <v>180</v>
      </c>
      <c r="F10" s="25">
        <v>170</v>
      </c>
      <c r="G10" s="26">
        <v>160</v>
      </c>
    </row>
    <row r="11" spans="1:7" x14ac:dyDescent="0.25">
      <c r="A11" s="24" t="s">
        <v>6</v>
      </c>
      <c r="B11" s="25">
        <v>160</v>
      </c>
      <c r="C11" s="25">
        <v>180</v>
      </c>
      <c r="D11" s="25">
        <v>180</v>
      </c>
      <c r="E11" s="25">
        <v>180</v>
      </c>
      <c r="F11" s="25">
        <v>170</v>
      </c>
      <c r="G11" s="26">
        <v>160</v>
      </c>
    </row>
    <row r="12" spans="1:7" x14ac:dyDescent="0.25">
      <c r="A12" s="24" t="s">
        <v>7</v>
      </c>
      <c r="B12" s="25">
        <v>160</v>
      </c>
      <c r="C12" s="25">
        <v>180</v>
      </c>
      <c r="D12" s="25">
        <v>180</v>
      </c>
      <c r="E12" s="25">
        <v>180</v>
      </c>
      <c r="F12" s="25">
        <v>170</v>
      </c>
      <c r="G12" s="26">
        <v>160</v>
      </c>
    </row>
    <row r="13" spans="1:7" x14ac:dyDescent="0.25">
      <c r="A13" s="24" t="s">
        <v>8</v>
      </c>
      <c r="B13" s="25">
        <v>160</v>
      </c>
      <c r="C13" s="25">
        <v>180</v>
      </c>
      <c r="D13" s="25">
        <v>180</v>
      </c>
      <c r="E13" s="25">
        <v>180</v>
      </c>
      <c r="F13" s="25">
        <v>170</v>
      </c>
      <c r="G13" s="26">
        <v>160</v>
      </c>
    </row>
    <row r="14" spans="1:7" x14ac:dyDescent="0.25">
      <c r="A14" s="24" t="s">
        <v>9</v>
      </c>
      <c r="B14" s="25">
        <v>160</v>
      </c>
      <c r="C14" s="25">
        <v>180</v>
      </c>
      <c r="D14" s="25">
        <v>180</v>
      </c>
      <c r="E14" s="25">
        <v>180</v>
      </c>
      <c r="F14" s="25">
        <v>170</v>
      </c>
      <c r="G14" s="26">
        <v>160</v>
      </c>
    </row>
    <row r="15" spans="1:7" x14ac:dyDescent="0.25">
      <c r="A15" s="24" t="s">
        <v>10</v>
      </c>
      <c r="B15" s="25">
        <v>160</v>
      </c>
      <c r="C15" s="25">
        <v>180</v>
      </c>
      <c r="D15" s="25">
        <v>180</v>
      </c>
      <c r="E15" s="25">
        <v>180</v>
      </c>
      <c r="F15" s="25">
        <v>170</v>
      </c>
      <c r="G15" s="26">
        <v>160</v>
      </c>
    </row>
    <row r="16" spans="1:7" x14ac:dyDescent="0.25">
      <c r="A16" s="24" t="s">
        <v>11</v>
      </c>
      <c r="B16" s="25">
        <v>160</v>
      </c>
      <c r="C16" s="25">
        <v>180</v>
      </c>
      <c r="D16" s="25">
        <v>180</v>
      </c>
      <c r="E16" s="25">
        <v>180</v>
      </c>
      <c r="F16" s="25">
        <v>170</v>
      </c>
      <c r="G16" s="26">
        <v>160</v>
      </c>
    </row>
    <row r="17" spans="1:7" x14ac:dyDescent="0.25">
      <c r="A17" s="24" t="s">
        <v>12</v>
      </c>
      <c r="B17" s="25">
        <v>160</v>
      </c>
      <c r="C17" s="25">
        <v>180</v>
      </c>
      <c r="D17" s="25">
        <v>180</v>
      </c>
      <c r="E17" s="25">
        <v>180</v>
      </c>
      <c r="F17" s="25">
        <v>170</v>
      </c>
      <c r="G17" s="26">
        <v>160</v>
      </c>
    </row>
    <row r="18" spans="1:7" ht="15.75" thickBot="1" x14ac:dyDescent="0.3">
      <c r="A18" s="27" t="s">
        <v>13</v>
      </c>
      <c r="B18" s="28">
        <v>160</v>
      </c>
      <c r="C18" s="28">
        <v>180</v>
      </c>
      <c r="D18" s="28">
        <v>180</v>
      </c>
      <c r="E18" s="25">
        <v>180</v>
      </c>
      <c r="F18" s="25">
        <v>170</v>
      </c>
      <c r="G18" s="26">
        <v>160</v>
      </c>
    </row>
    <row r="19" spans="1:7" ht="15.75" thickBot="1" x14ac:dyDescent="0.3">
      <c r="A19" s="33"/>
      <c r="B19" s="34">
        <f t="shared" ref="B19:G19" si="0">SUM(B7:B18)</f>
        <v>1920</v>
      </c>
      <c r="C19" s="34">
        <f t="shared" si="0"/>
        <v>2160</v>
      </c>
      <c r="D19" s="34">
        <f t="shared" si="0"/>
        <v>2160</v>
      </c>
      <c r="E19" s="34">
        <f t="shared" si="0"/>
        <v>2160</v>
      </c>
      <c r="F19" s="34">
        <f t="shared" si="0"/>
        <v>2040</v>
      </c>
      <c r="G19" s="35">
        <f t="shared" si="0"/>
        <v>1920</v>
      </c>
    </row>
    <row r="20" spans="1:7" ht="20.100000000000001" customHeight="1" thickTop="1" thickBot="1" x14ac:dyDescent="0.3">
      <c r="F20" s="40" t="s">
        <v>57</v>
      </c>
      <c r="G20" s="41">
        <f>B19+C19+D19+E19+F19+G19</f>
        <v>12360</v>
      </c>
    </row>
    <row r="21" spans="1:7" ht="15.75" thickTop="1" x14ac:dyDescent="0.25"/>
  </sheetData>
  <pageMargins left="0.70866141732283472" right="0.70866141732283472" top="0.78740157480314965" bottom="0.78740157480314965" header="0.31496062992125984" footer="0.31496062992125984"/>
  <pageSetup paperSize="9" scale="80" orientation="portrait" blackAndWhite="1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-0.249977111117893"/>
  </sheetPr>
  <dimension ref="A1:G17"/>
  <sheetViews>
    <sheetView tabSelected="1" workbookViewId="0"/>
  </sheetViews>
  <sheetFormatPr baseColWidth="10" defaultColWidth="14.85546875" defaultRowHeight="15" x14ac:dyDescent="0.25"/>
  <sheetData>
    <row r="1" spans="1:7" ht="15.75" thickBot="1" x14ac:dyDescent="0.3"/>
    <row r="2" spans="1:7" ht="20.25" thickTop="1" thickBot="1" x14ac:dyDescent="0.3">
      <c r="A2" s="136" t="s">
        <v>222</v>
      </c>
      <c r="B2" s="138" t="s">
        <v>64</v>
      </c>
      <c r="C2" s="137"/>
      <c r="D2" s="14"/>
      <c r="E2" s="14"/>
      <c r="F2" s="139" t="s">
        <v>103</v>
      </c>
      <c r="G2" s="60"/>
    </row>
    <row r="3" spans="1:7" ht="15.75" thickBot="1" x14ac:dyDescent="0.3">
      <c r="A3" s="2" t="s">
        <v>1</v>
      </c>
      <c r="B3" s="3" t="s">
        <v>67</v>
      </c>
      <c r="C3" s="3" t="s">
        <v>0</v>
      </c>
      <c r="D3" s="3" t="s">
        <v>62</v>
      </c>
      <c r="E3" s="3" t="s">
        <v>68</v>
      </c>
      <c r="F3" s="3" t="s">
        <v>16</v>
      </c>
      <c r="G3" s="4" t="s">
        <v>19</v>
      </c>
    </row>
    <row r="4" spans="1:7" x14ac:dyDescent="0.25">
      <c r="A4" s="111" t="s">
        <v>2</v>
      </c>
      <c r="B4" s="122" t="s">
        <v>84</v>
      </c>
      <c r="C4" s="125">
        <v>41644</v>
      </c>
      <c r="D4" s="126">
        <v>120</v>
      </c>
      <c r="E4" s="124">
        <v>0</v>
      </c>
      <c r="F4" s="79">
        <f>D4+(D4*E4)</f>
        <v>120</v>
      </c>
      <c r="G4" s="80">
        <v>42374</v>
      </c>
    </row>
    <row r="5" spans="1:7" x14ac:dyDescent="0.25">
      <c r="A5" s="111" t="s">
        <v>3</v>
      </c>
      <c r="B5" s="122" t="s">
        <v>84</v>
      </c>
      <c r="C5" s="125">
        <v>41675</v>
      </c>
      <c r="D5" s="126">
        <v>120</v>
      </c>
      <c r="E5" s="124">
        <v>0</v>
      </c>
      <c r="F5" s="79">
        <f t="shared" ref="F5:F15" si="0">D5+(D5*E5)</f>
        <v>120</v>
      </c>
      <c r="G5" s="80">
        <v>42405</v>
      </c>
    </row>
    <row r="6" spans="1:7" x14ac:dyDescent="0.25">
      <c r="A6" s="111" t="s">
        <v>4</v>
      </c>
      <c r="B6" s="122" t="s">
        <v>84</v>
      </c>
      <c r="C6" s="125">
        <v>41703</v>
      </c>
      <c r="D6" s="126">
        <v>120</v>
      </c>
      <c r="E6" s="124">
        <v>0</v>
      </c>
      <c r="F6" s="79">
        <f t="shared" si="0"/>
        <v>120</v>
      </c>
      <c r="G6" s="80">
        <v>42434</v>
      </c>
    </row>
    <row r="7" spans="1:7" x14ac:dyDescent="0.25">
      <c r="A7" s="111" t="s">
        <v>5</v>
      </c>
      <c r="B7" s="122" t="s">
        <v>84</v>
      </c>
      <c r="C7" s="125">
        <v>41734</v>
      </c>
      <c r="D7" s="126">
        <v>120</v>
      </c>
      <c r="E7" s="124">
        <v>0</v>
      </c>
      <c r="F7" s="79">
        <f t="shared" si="0"/>
        <v>120</v>
      </c>
      <c r="G7" s="80">
        <v>42465</v>
      </c>
    </row>
    <row r="8" spans="1:7" x14ac:dyDescent="0.25">
      <c r="A8" s="111" t="s">
        <v>6</v>
      </c>
      <c r="B8" s="122" t="s">
        <v>84</v>
      </c>
      <c r="C8" s="125">
        <v>41764</v>
      </c>
      <c r="D8" s="126">
        <v>120</v>
      </c>
      <c r="E8" s="124">
        <v>0</v>
      </c>
      <c r="F8" s="79">
        <f t="shared" si="0"/>
        <v>120</v>
      </c>
      <c r="G8" s="80">
        <v>42495</v>
      </c>
    </row>
    <row r="9" spans="1:7" x14ac:dyDescent="0.25">
      <c r="A9" s="111" t="s">
        <v>7</v>
      </c>
      <c r="B9" s="122" t="s">
        <v>84</v>
      </c>
      <c r="C9" s="125">
        <v>41795</v>
      </c>
      <c r="D9" s="126">
        <v>120</v>
      </c>
      <c r="E9" s="124">
        <v>0</v>
      </c>
      <c r="F9" s="79">
        <f t="shared" si="0"/>
        <v>120</v>
      </c>
      <c r="G9" s="80">
        <v>42526</v>
      </c>
    </row>
    <row r="10" spans="1:7" x14ac:dyDescent="0.25">
      <c r="A10" s="111" t="s">
        <v>8</v>
      </c>
      <c r="B10" s="122" t="s">
        <v>84</v>
      </c>
      <c r="C10" s="125">
        <v>41825</v>
      </c>
      <c r="D10" s="126">
        <v>120</v>
      </c>
      <c r="E10" s="124">
        <v>0</v>
      </c>
      <c r="F10" s="79">
        <f t="shared" si="0"/>
        <v>120</v>
      </c>
      <c r="G10" s="80">
        <v>42556</v>
      </c>
    </row>
    <row r="11" spans="1:7" x14ac:dyDescent="0.25">
      <c r="A11" s="111" t="s">
        <v>9</v>
      </c>
      <c r="B11" s="122" t="s">
        <v>84</v>
      </c>
      <c r="C11" s="125">
        <v>41856</v>
      </c>
      <c r="D11" s="126">
        <v>120</v>
      </c>
      <c r="E11" s="124">
        <v>0</v>
      </c>
      <c r="F11" s="79">
        <f t="shared" si="0"/>
        <v>120</v>
      </c>
      <c r="G11" s="80">
        <v>42587</v>
      </c>
    </row>
    <row r="12" spans="1:7" x14ac:dyDescent="0.25">
      <c r="A12" s="111" t="s">
        <v>10</v>
      </c>
      <c r="B12" s="122" t="s">
        <v>84</v>
      </c>
      <c r="C12" s="125">
        <v>41887</v>
      </c>
      <c r="D12" s="126">
        <v>120</v>
      </c>
      <c r="E12" s="124">
        <v>0</v>
      </c>
      <c r="F12" s="79">
        <f t="shared" si="0"/>
        <v>120</v>
      </c>
      <c r="G12" s="80">
        <v>42618</v>
      </c>
    </row>
    <row r="13" spans="1:7" x14ac:dyDescent="0.25">
      <c r="A13" s="111" t="s">
        <v>11</v>
      </c>
      <c r="B13" s="122" t="s">
        <v>84</v>
      </c>
      <c r="C13" s="125">
        <v>41917</v>
      </c>
      <c r="D13" s="126">
        <v>120</v>
      </c>
      <c r="E13" s="124">
        <v>0</v>
      </c>
      <c r="F13" s="79">
        <f t="shared" si="0"/>
        <v>120</v>
      </c>
      <c r="G13" s="80">
        <v>42648</v>
      </c>
    </row>
    <row r="14" spans="1:7" x14ac:dyDescent="0.25">
      <c r="A14" s="111" t="s">
        <v>12</v>
      </c>
      <c r="B14" s="122" t="s">
        <v>84</v>
      </c>
      <c r="C14" s="125">
        <v>41948</v>
      </c>
      <c r="D14" s="126">
        <v>120</v>
      </c>
      <c r="E14" s="124">
        <v>0</v>
      </c>
      <c r="F14" s="79">
        <f t="shared" si="0"/>
        <v>120</v>
      </c>
      <c r="G14" s="80">
        <v>42679</v>
      </c>
    </row>
    <row r="15" spans="1:7" ht="15.75" thickBot="1" x14ac:dyDescent="0.3">
      <c r="A15" s="111" t="s">
        <v>13</v>
      </c>
      <c r="B15" s="122" t="s">
        <v>84</v>
      </c>
      <c r="C15" s="125">
        <v>41978</v>
      </c>
      <c r="D15" s="126">
        <v>120</v>
      </c>
      <c r="E15" s="124">
        <v>0</v>
      </c>
      <c r="F15" s="79">
        <f t="shared" si="0"/>
        <v>120</v>
      </c>
      <c r="G15" s="80">
        <v>42709</v>
      </c>
    </row>
    <row r="16" spans="1:7" ht="15.75" thickBot="1" x14ac:dyDescent="0.3">
      <c r="A16" s="7"/>
      <c r="B16" s="8"/>
      <c r="C16" s="8"/>
      <c r="D16" s="69">
        <f>SUM(D4:D15)</f>
        <v>1440</v>
      </c>
      <c r="E16" s="42" t="s">
        <v>22</v>
      </c>
      <c r="F16" s="43">
        <f>SUM(F4:F15)</f>
        <v>1440</v>
      </c>
      <c r="G16" s="9"/>
    </row>
    <row r="17" ht="15.75" thickTop="1" x14ac:dyDescent="0.25"/>
  </sheetData>
  <pageMargins left="0.7" right="0.7" top="0.75" bottom="0.75" header="0.3" footer="0.3"/>
  <pageSetup paperSize="9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baseColWidth="10" defaultRowHeight="15" x14ac:dyDescent="0.25"/>
  <cols>
    <col min="1" max="1" width="28.140625" bestFit="1" customWidth="1"/>
    <col min="2" max="8" width="18.7109375" customWidth="1"/>
  </cols>
  <sheetData>
    <row r="1" spans="1:8" ht="15.75" thickBot="1" x14ac:dyDescent="0.3"/>
    <row r="2" spans="1:8" ht="27.75" thickTop="1" thickBot="1" x14ac:dyDescent="0.45">
      <c r="A2" s="256" t="s">
        <v>174</v>
      </c>
      <c r="B2" s="244"/>
      <c r="C2" s="235"/>
      <c r="D2" s="235"/>
      <c r="E2" s="235"/>
      <c r="F2" s="235"/>
      <c r="G2" s="237"/>
      <c r="H2" s="241"/>
    </row>
    <row r="3" spans="1:8" ht="27" thickBot="1" x14ac:dyDescent="0.45">
      <c r="A3" s="248" t="s">
        <v>124</v>
      </c>
      <c r="B3" s="251" t="s">
        <v>42</v>
      </c>
      <c r="C3" s="252" t="s">
        <v>43</v>
      </c>
      <c r="D3" s="252" t="s">
        <v>44</v>
      </c>
      <c r="E3" s="252" t="s">
        <v>45</v>
      </c>
      <c r="F3" s="252" t="s">
        <v>116</v>
      </c>
      <c r="G3" s="253" t="s">
        <v>46</v>
      </c>
      <c r="H3" s="254" t="s">
        <v>177</v>
      </c>
    </row>
    <row r="4" spans="1:8" ht="26.25" x14ac:dyDescent="0.4">
      <c r="A4" s="275" t="s">
        <v>176</v>
      </c>
      <c r="B4" s="272" t="s">
        <v>179</v>
      </c>
      <c r="C4" s="266"/>
      <c r="D4" s="273" t="s">
        <v>178</v>
      </c>
      <c r="E4" s="273" t="s">
        <v>181</v>
      </c>
      <c r="F4" s="273" t="s">
        <v>180</v>
      </c>
      <c r="G4" s="274" t="s">
        <v>182</v>
      </c>
      <c r="H4" s="267"/>
    </row>
    <row r="5" spans="1:8" ht="27" thickBot="1" x14ac:dyDescent="0.45">
      <c r="A5" s="276"/>
      <c r="B5" s="257">
        <v>20</v>
      </c>
      <c r="C5" s="234">
        <v>0</v>
      </c>
      <c r="D5" s="234">
        <v>20</v>
      </c>
      <c r="E5" s="234">
        <v>20</v>
      </c>
      <c r="F5" s="234">
        <v>20</v>
      </c>
      <c r="G5" s="258">
        <v>26</v>
      </c>
      <c r="H5" s="259">
        <f>SUM(B5:G5)</f>
        <v>106</v>
      </c>
    </row>
    <row r="6" spans="1:8" ht="26.25" x14ac:dyDescent="0.4">
      <c r="A6" s="264" t="s">
        <v>48</v>
      </c>
      <c r="B6" s="269" t="s">
        <v>51</v>
      </c>
      <c r="C6" s="270" t="s">
        <v>52</v>
      </c>
      <c r="D6" s="270" t="s">
        <v>53</v>
      </c>
      <c r="E6" s="270" t="s">
        <v>54</v>
      </c>
      <c r="F6" s="270" t="s">
        <v>55</v>
      </c>
      <c r="G6" s="271" t="s">
        <v>56</v>
      </c>
      <c r="H6" s="268"/>
    </row>
    <row r="7" spans="1:8" ht="27" thickBot="1" x14ac:dyDescent="0.45">
      <c r="A7" s="265"/>
      <c r="B7" s="245">
        <v>148</v>
      </c>
      <c r="C7" s="232">
        <v>140</v>
      </c>
      <c r="D7" s="232">
        <v>148</v>
      </c>
      <c r="E7" s="232">
        <v>140</v>
      </c>
      <c r="F7" s="232">
        <v>148</v>
      </c>
      <c r="G7" s="238">
        <v>140</v>
      </c>
      <c r="H7" s="255">
        <f t="shared" ref="H7:H8" si="0">SUM(B7:G7)</f>
        <v>864</v>
      </c>
    </row>
    <row r="8" spans="1:8" ht="27" thickBot="1" x14ac:dyDescent="0.45">
      <c r="A8" s="260" t="s">
        <v>175</v>
      </c>
      <c r="B8" s="261">
        <v>5</v>
      </c>
      <c r="C8" s="262">
        <v>5</v>
      </c>
      <c r="D8" s="262">
        <v>5</v>
      </c>
      <c r="E8" s="262">
        <v>5</v>
      </c>
      <c r="F8" s="262">
        <v>5</v>
      </c>
      <c r="G8" s="263">
        <v>5</v>
      </c>
      <c r="H8" s="254">
        <f t="shared" si="0"/>
        <v>30</v>
      </c>
    </row>
    <row r="9" spans="1:8" ht="27" thickBot="1" x14ac:dyDescent="0.45">
      <c r="A9" s="249"/>
      <c r="B9" s="246"/>
      <c r="C9" s="233"/>
      <c r="D9" s="233"/>
      <c r="E9" s="233"/>
      <c r="F9" s="233"/>
      <c r="G9" s="239"/>
      <c r="H9" s="242"/>
    </row>
    <row r="10" spans="1:8" ht="27" thickBot="1" x14ac:dyDescent="0.45">
      <c r="A10" s="250" t="s">
        <v>50</v>
      </c>
      <c r="B10" s="247">
        <f t="shared" ref="B10:H10" si="1">SUM(B4:B8)</f>
        <v>173</v>
      </c>
      <c r="C10" s="236">
        <f t="shared" si="1"/>
        <v>145</v>
      </c>
      <c r="D10" s="236">
        <f t="shared" si="1"/>
        <v>173</v>
      </c>
      <c r="E10" s="236">
        <f t="shared" si="1"/>
        <v>165</v>
      </c>
      <c r="F10" s="236">
        <f t="shared" si="1"/>
        <v>173</v>
      </c>
      <c r="G10" s="240">
        <f t="shared" si="1"/>
        <v>171</v>
      </c>
      <c r="H10" s="243">
        <f t="shared" si="1"/>
        <v>1000</v>
      </c>
    </row>
    <row r="11" spans="1:8" ht="15.75" thickTop="1" x14ac:dyDescent="0.25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"/>
  <sheetViews>
    <sheetView workbookViewId="0">
      <selection activeCell="F7" sqref="F7"/>
    </sheetView>
  </sheetViews>
  <sheetFormatPr baseColWidth="10" defaultRowHeight="15" x14ac:dyDescent="0.25"/>
  <cols>
    <col min="1" max="1" width="28.140625" bestFit="1" customWidth="1"/>
    <col min="2" max="2" width="17.140625" bestFit="1" customWidth="1"/>
    <col min="3" max="3" width="16" bestFit="1" customWidth="1"/>
    <col min="4" max="4" width="10.85546875" bestFit="1" customWidth="1"/>
    <col min="5" max="5" width="8.42578125" bestFit="1" customWidth="1"/>
    <col min="6" max="6" width="17.140625" bestFit="1" customWidth="1"/>
    <col min="7" max="7" width="16.28515625" bestFit="1" customWidth="1"/>
    <col min="8" max="8" width="10.85546875" bestFit="1" customWidth="1"/>
    <col min="9" max="9" width="32.7109375" bestFit="1" customWidth="1"/>
    <col min="10" max="10" width="12.5703125" bestFit="1" customWidth="1"/>
    <col min="11" max="11" width="15" bestFit="1" customWidth="1"/>
    <col min="12" max="12" width="13.140625" bestFit="1" customWidth="1"/>
    <col min="13" max="13" width="9.7109375" bestFit="1" customWidth="1"/>
  </cols>
  <sheetData>
    <row r="1" spans="1:13" ht="15.75" thickBot="1" x14ac:dyDescent="0.3"/>
    <row r="2" spans="1:13" ht="27.75" thickTop="1" thickBot="1" x14ac:dyDescent="0.45">
      <c r="A2" s="217" t="s">
        <v>173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9"/>
    </row>
    <row r="3" spans="1:13" ht="27" thickBot="1" x14ac:dyDescent="0.45">
      <c r="A3" s="220" t="s">
        <v>124</v>
      </c>
      <c r="B3" s="221" t="s">
        <v>127</v>
      </c>
      <c r="C3" s="221" t="s">
        <v>42</v>
      </c>
      <c r="D3" s="221" t="s">
        <v>43</v>
      </c>
      <c r="E3" s="221" t="s">
        <v>44</v>
      </c>
      <c r="F3" s="221" t="s">
        <v>45</v>
      </c>
      <c r="G3" s="221" t="s">
        <v>116</v>
      </c>
      <c r="H3" s="221" t="s">
        <v>46</v>
      </c>
      <c r="I3" s="221" t="s">
        <v>128</v>
      </c>
      <c r="J3" s="221" t="s">
        <v>129</v>
      </c>
      <c r="K3" s="221" t="s">
        <v>130</v>
      </c>
      <c r="L3" s="221" t="s">
        <v>166</v>
      </c>
      <c r="M3" s="222" t="s">
        <v>62</v>
      </c>
    </row>
    <row r="4" spans="1:13" ht="26.25" x14ac:dyDescent="0.4">
      <c r="A4" s="223" t="s">
        <v>132</v>
      </c>
      <c r="B4" s="224">
        <v>1</v>
      </c>
      <c r="C4" s="224"/>
      <c r="D4" s="224"/>
      <c r="E4" s="224"/>
      <c r="F4" s="224"/>
      <c r="G4" s="224"/>
      <c r="H4" s="224"/>
      <c r="I4" s="224"/>
      <c r="J4" s="224">
        <v>1</v>
      </c>
      <c r="K4" s="224"/>
      <c r="L4" s="224"/>
      <c r="M4" s="225">
        <f>SUM(C4:L4)</f>
        <v>1</v>
      </c>
    </row>
    <row r="5" spans="1:13" ht="26.25" x14ac:dyDescent="0.4">
      <c r="A5" s="226" t="s">
        <v>125</v>
      </c>
      <c r="B5" s="227">
        <v>19</v>
      </c>
      <c r="C5" s="227">
        <v>3</v>
      </c>
      <c r="D5" s="227">
        <v>3</v>
      </c>
      <c r="E5" s="227">
        <v>3</v>
      </c>
      <c r="F5" s="227">
        <v>2</v>
      </c>
      <c r="G5" s="227">
        <v>4</v>
      </c>
      <c r="H5" s="227">
        <v>3</v>
      </c>
      <c r="I5" s="227">
        <v>1</v>
      </c>
      <c r="J5" s="227">
        <v>1</v>
      </c>
      <c r="K5" s="227"/>
      <c r="L5" s="227">
        <v>1</v>
      </c>
      <c r="M5" s="228">
        <f>SUM(C5:L5)</f>
        <v>21</v>
      </c>
    </row>
    <row r="6" spans="1:13" ht="26.25" x14ac:dyDescent="0.4">
      <c r="A6" s="226" t="s">
        <v>126</v>
      </c>
      <c r="B6" s="227">
        <v>3</v>
      </c>
      <c r="C6" s="227"/>
      <c r="D6" s="227"/>
      <c r="E6" s="227"/>
      <c r="F6" s="227"/>
      <c r="G6" s="227"/>
      <c r="H6" s="227"/>
      <c r="I6" s="227"/>
      <c r="J6" s="227">
        <v>1</v>
      </c>
      <c r="K6" s="227">
        <v>1</v>
      </c>
      <c r="L6" s="227"/>
      <c r="M6" s="228">
        <f t="shared" ref="M6:M9" si="0">SUM(C6:L6)</f>
        <v>2</v>
      </c>
    </row>
    <row r="7" spans="1:13" ht="26.25" x14ac:dyDescent="0.4">
      <c r="A7" s="226" t="s">
        <v>131</v>
      </c>
      <c r="B7" s="227">
        <v>2</v>
      </c>
      <c r="C7" s="227"/>
      <c r="D7" s="227"/>
      <c r="E7" s="227">
        <v>1</v>
      </c>
      <c r="F7" s="227"/>
      <c r="G7" s="227"/>
      <c r="H7" s="227"/>
      <c r="I7" s="227">
        <v>1</v>
      </c>
      <c r="J7" s="227"/>
      <c r="K7" s="227"/>
      <c r="L7" s="227"/>
      <c r="M7" s="228">
        <f t="shared" si="0"/>
        <v>2</v>
      </c>
    </row>
    <row r="8" spans="1:13" ht="26.25" x14ac:dyDescent="0.4">
      <c r="A8" s="226" t="s">
        <v>130</v>
      </c>
      <c r="B8" s="227">
        <v>3</v>
      </c>
      <c r="C8" s="227"/>
      <c r="D8" s="227"/>
      <c r="E8" s="227">
        <v>1</v>
      </c>
      <c r="F8" s="227"/>
      <c r="G8" s="227"/>
      <c r="H8" s="227"/>
      <c r="I8" s="227">
        <v>1</v>
      </c>
      <c r="J8" s="227">
        <v>1</v>
      </c>
      <c r="K8" s="227"/>
      <c r="L8" s="227"/>
      <c r="M8" s="228">
        <f t="shared" si="0"/>
        <v>3</v>
      </c>
    </row>
    <row r="9" spans="1:13" ht="27" thickBot="1" x14ac:dyDescent="0.45">
      <c r="A9" s="229" t="s">
        <v>156</v>
      </c>
      <c r="B9" s="230">
        <v>1</v>
      </c>
      <c r="C9" s="230"/>
      <c r="D9" s="230"/>
      <c r="E9" s="230"/>
      <c r="F9" s="230"/>
      <c r="G9" s="230"/>
      <c r="H9" s="230"/>
      <c r="I9" s="230"/>
      <c r="J9" s="230">
        <v>1</v>
      </c>
      <c r="K9" s="230"/>
      <c r="L9" s="230"/>
      <c r="M9" s="231">
        <f t="shared" si="0"/>
        <v>1</v>
      </c>
    </row>
    <row r="10" spans="1:13" ht="15.75" thickTop="1" x14ac:dyDescent="0.25"/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/>
  </sheetViews>
  <sheetFormatPr baseColWidth="10" defaultColWidth="13.5703125" defaultRowHeight="15" x14ac:dyDescent="0.25"/>
  <cols>
    <col min="1" max="1" width="36" bestFit="1" customWidth="1"/>
    <col min="2" max="2" width="13.42578125" bestFit="1" customWidth="1"/>
    <col min="3" max="3" width="11.7109375" bestFit="1" customWidth="1"/>
    <col min="4" max="4" width="9.85546875" bestFit="1" customWidth="1"/>
    <col min="5" max="5" width="17.85546875" bestFit="1" customWidth="1"/>
    <col min="6" max="6" width="9.5703125" bestFit="1" customWidth="1"/>
  </cols>
  <sheetData>
    <row r="1" spans="1:6" ht="15.75" thickBot="1" x14ac:dyDescent="0.3"/>
    <row r="2" spans="1:6" ht="17.25" thickTop="1" thickBot="1" x14ac:dyDescent="0.3">
      <c r="A2" s="288" t="s">
        <v>188</v>
      </c>
      <c r="B2" s="289"/>
      <c r="C2" s="302" t="s">
        <v>200</v>
      </c>
      <c r="D2" s="303"/>
      <c r="E2" s="304"/>
      <c r="F2" s="290"/>
    </row>
    <row r="3" spans="1:6" ht="15.75" thickBot="1" x14ac:dyDescent="0.3">
      <c r="A3" s="284"/>
      <c r="B3" s="285"/>
      <c r="C3" s="285"/>
      <c r="D3" s="285"/>
      <c r="E3" s="286"/>
      <c r="F3" s="287"/>
    </row>
    <row r="4" spans="1:6" x14ac:dyDescent="0.25">
      <c r="A4" s="291" t="s">
        <v>183</v>
      </c>
      <c r="B4" s="292" t="s">
        <v>184</v>
      </c>
      <c r="C4" s="292" t="s">
        <v>133</v>
      </c>
      <c r="D4" s="292" t="s">
        <v>185</v>
      </c>
      <c r="E4" s="293" t="s">
        <v>186</v>
      </c>
      <c r="F4" s="294" t="s">
        <v>187</v>
      </c>
    </row>
    <row r="5" spans="1:6" x14ac:dyDescent="0.25">
      <c r="A5" s="281"/>
      <c r="B5" s="282"/>
      <c r="C5" s="282"/>
      <c r="D5" s="282"/>
      <c r="E5" s="283"/>
      <c r="F5" s="299">
        <f>SUM(F6:F48)</f>
        <v>8310.75</v>
      </c>
    </row>
    <row r="6" spans="1:6" x14ac:dyDescent="0.25">
      <c r="A6" s="277"/>
      <c r="B6" s="295"/>
      <c r="C6" s="297"/>
      <c r="D6" s="295"/>
      <c r="E6" s="279"/>
      <c r="F6" s="299"/>
    </row>
    <row r="7" spans="1:6" x14ac:dyDescent="0.25">
      <c r="A7" s="277" t="s">
        <v>192</v>
      </c>
      <c r="B7" s="295"/>
      <c r="C7" s="297"/>
      <c r="D7" s="295"/>
      <c r="E7" s="279" t="s">
        <v>195</v>
      </c>
      <c r="F7" s="299"/>
    </row>
    <row r="8" spans="1:6" x14ac:dyDescent="0.25">
      <c r="A8" s="277" t="s">
        <v>193</v>
      </c>
      <c r="B8" s="295"/>
      <c r="C8" s="297"/>
      <c r="D8" s="295"/>
      <c r="E8" s="279" t="s">
        <v>195</v>
      </c>
      <c r="F8" s="299"/>
    </row>
    <row r="9" spans="1:6" x14ac:dyDescent="0.25">
      <c r="A9" s="277" t="s">
        <v>138</v>
      </c>
      <c r="B9" s="295"/>
      <c r="C9" s="297"/>
      <c r="D9" s="295"/>
      <c r="E9" s="279" t="s">
        <v>194</v>
      </c>
      <c r="F9" s="299"/>
    </row>
    <row r="10" spans="1:6" x14ac:dyDescent="0.25">
      <c r="A10" s="277"/>
      <c r="B10" s="295"/>
      <c r="C10" s="297"/>
      <c r="D10" s="295"/>
      <c r="E10" s="279"/>
      <c r="F10" s="299"/>
    </row>
    <row r="11" spans="1:6" x14ac:dyDescent="0.25">
      <c r="A11" s="277"/>
      <c r="B11" s="295"/>
      <c r="C11" s="297"/>
      <c r="D11" s="295"/>
      <c r="E11" s="279"/>
      <c r="F11" s="299"/>
    </row>
    <row r="12" spans="1:6" x14ac:dyDescent="0.25">
      <c r="A12" s="277"/>
      <c r="B12" s="295"/>
      <c r="C12" s="297"/>
      <c r="D12" s="295"/>
      <c r="E12" s="279"/>
      <c r="F12" s="299"/>
    </row>
    <row r="13" spans="1:6" x14ac:dyDescent="0.25">
      <c r="A13" s="277"/>
      <c r="B13" s="295"/>
      <c r="C13" s="297"/>
      <c r="D13" s="295"/>
      <c r="E13" s="279"/>
      <c r="F13" s="299"/>
    </row>
    <row r="14" spans="1:6" x14ac:dyDescent="0.25">
      <c r="A14" s="277"/>
      <c r="B14" s="295"/>
      <c r="C14" s="297"/>
      <c r="D14" s="295"/>
      <c r="E14" s="279"/>
      <c r="F14" s="299"/>
    </row>
    <row r="15" spans="1:6" x14ac:dyDescent="0.25">
      <c r="A15" s="277" t="s">
        <v>190</v>
      </c>
      <c r="B15" s="295">
        <v>41518</v>
      </c>
      <c r="C15" s="297">
        <v>1642.55</v>
      </c>
      <c r="D15" s="295"/>
      <c r="E15" s="279" t="s">
        <v>196</v>
      </c>
      <c r="F15" s="299">
        <v>1642.55</v>
      </c>
    </row>
    <row r="16" spans="1:6" x14ac:dyDescent="0.25">
      <c r="A16" s="277" t="s">
        <v>189</v>
      </c>
      <c r="B16" s="295">
        <v>41518</v>
      </c>
      <c r="C16" s="297">
        <v>1930</v>
      </c>
      <c r="D16" s="295"/>
      <c r="E16" s="279" t="s">
        <v>198</v>
      </c>
      <c r="F16" s="299">
        <v>1930</v>
      </c>
    </row>
    <row r="17" spans="1:6" x14ac:dyDescent="0.25">
      <c r="A17" s="277" t="s">
        <v>191</v>
      </c>
      <c r="B17" s="295">
        <v>41548</v>
      </c>
      <c r="C17" s="297">
        <v>4738.2</v>
      </c>
      <c r="D17" s="295"/>
      <c r="E17" s="279" t="s">
        <v>197</v>
      </c>
      <c r="F17" s="299">
        <v>4738.2</v>
      </c>
    </row>
    <row r="18" spans="1:6" x14ac:dyDescent="0.25">
      <c r="A18" s="277" t="s">
        <v>137</v>
      </c>
      <c r="B18" s="295">
        <v>41548</v>
      </c>
      <c r="C18" s="297"/>
      <c r="D18" s="295">
        <v>41640</v>
      </c>
      <c r="E18" s="279"/>
      <c r="F18" s="299"/>
    </row>
    <row r="19" spans="1:6" x14ac:dyDescent="0.25">
      <c r="A19" s="277" t="s">
        <v>136</v>
      </c>
      <c r="B19" s="295">
        <v>41730</v>
      </c>
      <c r="C19" s="297"/>
      <c r="D19" s="295"/>
      <c r="E19" s="279"/>
      <c r="F19" s="299"/>
    </row>
    <row r="20" spans="1:6" x14ac:dyDescent="0.25">
      <c r="A20" s="277" t="s">
        <v>138</v>
      </c>
      <c r="B20" s="295">
        <v>42036</v>
      </c>
      <c r="C20" s="297"/>
      <c r="D20" s="295"/>
      <c r="E20" s="279"/>
      <c r="F20" s="299"/>
    </row>
    <row r="21" spans="1:6" x14ac:dyDescent="0.25">
      <c r="A21" s="277" t="s">
        <v>135</v>
      </c>
      <c r="B21" s="295">
        <v>42522</v>
      </c>
      <c r="C21" s="297"/>
      <c r="D21" s="295"/>
      <c r="E21" s="279"/>
      <c r="F21" s="299"/>
    </row>
    <row r="22" spans="1:6" x14ac:dyDescent="0.25">
      <c r="A22" s="277" t="s">
        <v>136</v>
      </c>
      <c r="B22" s="295">
        <v>41487</v>
      </c>
      <c r="C22" s="297"/>
      <c r="D22" s="295"/>
      <c r="E22" s="279"/>
      <c r="F22" s="299"/>
    </row>
    <row r="23" spans="1:6" x14ac:dyDescent="0.25">
      <c r="A23" s="277" t="s">
        <v>137</v>
      </c>
      <c r="B23" s="295">
        <v>41548</v>
      </c>
      <c r="C23" s="297"/>
      <c r="D23" s="295"/>
      <c r="E23" s="279"/>
      <c r="F23" s="299"/>
    </row>
    <row r="24" spans="1:6" x14ac:dyDescent="0.25">
      <c r="A24" s="277" t="s">
        <v>138</v>
      </c>
      <c r="B24" s="295">
        <v>41913</v>
      </c>
      <c r="C24" s="297"/>
      <c r="D24" s="295"/>
      <c r="E24" s="279"/>
      <c r="F24" s="299"/>
    </row>
    <row r="25" spans="1:6" x14ac:dyDescent="0.25">
      <c r="A25" s="277" t="s">
        <v>140</v>
      </c>
      <c r="B25" s="295">
        <v>41365</v>
      </c>
      <c r="C25" s="297"/>
      <c r="D25" s="295"/>
      <c r="E25" s="279"/>
      <c r="F25" s="299"/>
    </row>
    <row r="26" spans="1:6" x14ac:dyDescent="0.25">
      <c r="A26" s="277" t="s">
        <v>141</v>
      </c>
      <c r="B26" s="295">
        <v>42736</v>
      </c>
      <c r="C26" s="297"/>
      <c r="D26" s="295"/>
      <c r="E26" s="279"/>
      <c r="F26" s="299"/>
    </row>
    <row r="27" spans="1:6" x14ac:dyDescent="0.25">
      <c r="A27" s="277" t="s">
        <v>139</v>
      </c>
      <c r="B27" s="295"/>
      <c r="C27" s="297"/>
      <c r="D27" s="295"/>
      <c r="E27" s="279"/>
      <c r="F27" s="299"/>
    </row>
    <row r="28" spans="1:6" x14ac:dyDescent="0.25">
      <c r="A28" s="277" t="s">
        <v>134</v>
      </c>
      <c r="B28" s="295"/>
      <c r="C28" s="297"/>
      <c r="D28" s="295"/>
      <c r="E28" s="279"/>
      <c r="F28" s="299"/>
    </row>
    <row r="29" spans="1:6" x14ac:dyDescent="0.25">
      <c r="A29" s="277" t="s">
        <v>199</v>
      </c>
      <c r="B29" s="295"/>
      <c r="C29" s="297"/>
      <c r="D29" s="295"/>
      <c r="E29" s="279"/>
      <c r="F29" s="299"/>
    </row>
    <row r="30" spans="1:6" x14ac:dyDescent="0.25">
      <c r="A30" s="277"/>
      <c r="B30" s="295"/>
      <c r="C30" s="297"/>
      <c r="D30" s="295"/>
      <c r="E30" s="279"/>
      <c r="F30" s="299"/>
    </row>
    <row r="31" spans="1:6" x14ac:dyDescent="0.25">
      <c r="A31" s="277"/>
      <c r="B31" s="295"/>
      <c r="C31" s="297"/>
      <c r="D31" s="295"/>
      <c r="E31" s="279"/>
      <c r="F31" s="299"/>
    </row>
    <row r="32" spans="1:6" x14ac:dyDescent="0.25">
      <c r="A32" s="277"/>
      <c r="B32" s="295"/>
      <c r="C32" s="297"/>
      <c r="D32" s="295"/>
      <c r="E32" s="279"/>
      <c r="F32" s="299"/>
    </row>
    <row r="33" spans="1:6" x14ac:dyDescent="0.25">
      <c r="A33" s="277"/>
      <c r="B33" s="295"/>
      <c r="C33" s="297"/>
      <c r="D33" s="295"/>
      <c r="E33" s="279"/>
      <c r="F33" s="299"/>
    </row>
    <row r="34" spans="1:6" x14ac:dyDescent="0.25">
      <c r="A34" s="277"/>
      <c r="B34" s="295"/>
      <c r="C34" s="297"/>
      <c r="D34" s="295"/>
      <c r="E34" s="279"/>
      <c r="F34" s="299"/>
    </row>
    <row r="35" spans="1:6" x14ac:dyDescent="0.25">
      <c r="A35" s="277"/>
      <c r="B35" s="295"/>
      <c r="C35" s="297"/>
      <c r="D35" s="295"/>
      <c r="E35" s="279"/>
      <c r="F35" s="299"/>
    </row>
    <row r="36" spans="1:6" x14ac:dyDescent="0.25">
      <c r="A36" s="277"/>
      <c r="B36" s="295"/>
      <c r="C36" s="297"/>
      <c r="D36" s="295"/>
      <c r="E36" s="279"/>
      <c r="F36" s="299"/>
    </row>
    <row r="37" spans="1:6" x14ac:dyDescent="0.25">
      <c r="A37" s="277"/>
      <c r="B37" s="295"/>
      <c r="C37" s="297"/>
      <c r="D37" s="295"/>
      <c r="E37" s="279"/>
      <c r="F37" s="299"/>
    </row>
    <row r="38" spans="1:6" x14ac:dyDescent="0.25">
      <c r="A38" s="277"/>
      <c r="B38" s="295"/>
      <c r="C38" s="297"/>
      <c r="D38" s="295"/>
      <c r="E38" s="279"/>
      <c r="F38" s="299"/>
    </row>
    <row r="39" spans="1:6" x14ac:dyDescent="0.25">
      <c r="A39" s="277"/>
      <c r="B39" s="295"/>
      <c r="C39" s="297"/>
      <c r="D39" s="295"/>
      <c r="E39" s="279"/>
      <c r="F39" s="299"/>
    </row>
    <row r="40" spans="1:6" x14ac:dyDescent="0.25">
      <c r="A40" s="277"/>
      <c r="B40" s="295"/>
      <c r="C40" s="297"/>
      <c r="D40" s="295"/>
      <c r="E40" s="279"/>
      <c r="F40" s="299"/>
    </row>
    <row r="41" spans="1:6" x14ac:dyDescent="0.25">
      <c r="A41" s="277"/>
      <c r="B41" s="295"/>
      <c r="C41" s="297"/>
      <c r="D41" s="295"/>
      <c r="E41" s="279"/>
      <c r="F41" s="299"/>
    </row>
    <row r="42" spans="1:6" x14ac:dyDescent="0.25">
      <c r="A42" s="277"/>
      <c r="B42" s="295"/>
      <c r="C42" s="297"/>
      <c r="D42" s="295"/>
      <c r="E42" s="279"/>
      <c r="F42" s="299"/>
    </row>
    <row r="43" spans="1:6" x14ac:dyDescent="0.25">
      <c r="A43" s="277"/>
      <c r="B43" s="295"/>
      <c r="C43" s="297"/>
      <c r="D43" s="295"/>
      <c r="E43" s="279"/>
      <c r="F43" s="299"/>
    </row>
    <row r="44" spans="1:6" x14ac:dyDescent="0.25">
      <c r="A44" s="277"/>
      <c r="B44" s="295"/>
      <c r="C44" s="297"/>
      <c r="D44" s="295"/>
      <c r="E44" s="279"/>
      <c r="F44" s="299"/>
    </row>
    <row r="45" spans="1:6" x14ac:dyDescent="0.25">
      <c r="A45" s="277"/>
      <c r="B45" s="295"/>
      <c r="C45" s="297"/>
      <c r="D45" s="295"/>
      <c r="E45" s="279"/>
      <c r="F45" s="299"/>
    </row>
    <row r="46" spans="1:6" x14ac:dyDescent="0.25">
      <c r="A46" s="277"/>
      <c r="B46" s="295"/>
      <c r="C46" s="297"/>
      <c r="D46" s="295"/>
      <c r="E46" s="279"/>
      <c r="F46" s="299"/>
    </row>
    <row r="47" spans="1:6" x14ac:dyDescent="0.25">
      <c r="A47" s="277"/>
      <c r="B47" s="295"/>
      <c r="C47" s="297"/>
      <c r="D47" s="295"/>
      <c r="E47" s="279"/>
      <c r="F47" s="299"/>
    </row>
    <row r="48" spans="1:6" ht="15.75" thickBot="1" x14ac:dyDescent="0.3">
      <c r="A48" s="278"/>
      <c r="B48" s="296"/>
      <c r="C48" s="298"/>
      <c r="D48" s="296"/>
      <c r="E48" s="280"/>
      <c r="F48" s="300"/>
    </row>
    <row r="49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7" tint="-0.499984740745262"/>
  </sheetPr>
  <dimension ref="A1:G23"/>
  <sheetViews>
    <sheetView workbookViewId="0">
      <selection activeCell="G32" sqref="G32"/>
    </sheetView>
  </sheetViews>
  <sheetFormatPr baseColWidth="10" defaultRowHeight="15" x14ac:dyDescent="0.25"/>
  <cols>
    <col min="1" max="7" width="15.7109375" customWidth="1"/>
  </cols>
  <sheetData>
    <row r="1" spans="1:7" ht="15.75" thickBot="1" x14ac:dyDescent="0.3"/>
    <row r="2" spans="1:7" ht="20.25" thickTop="1" thickBot="1" x14ac:dyDescent="0.3">
      <c r="A2" s="58" t="s">
        <v>203</v>
      </c>
      <c r="B2" s="38" t="s">
        <v>58</v>
      </c>
      <c r="C2" s="39"/>
      <c r="D2" s="30"/>
      <c r="E2" s="30"/>
      <c r="F2" s="31"/>
      <c r="G2" s="32"/>
    </row>
    <row r="3" spans="1:7" ht="16.5" thickTop="1" thickBot="1" x14ac:dyDescent="0.3">
      <c r="A3" s="15" t="s">
        <v>48</v>
      </c>
      <c r="B3" s="16" t="s">
        <v>51</v>
      </c>
      <c r="C3" s="16" t="s">
        <v>52</v>
      </c>
      <c r="D3" s="16" t="s">
        <v>53</v>
      </c>
      <c r="E3" s="16" t="s">
        <v>54</v>
      </c>
      <c r="F3" s="16" t="s">
        <v>55</v>
      </c>
      <c r="G3" s="17" t="s">
        <v>56</v>
      </c>
    </row>
    <row r="4" spans="1:7" ht="15.75" thickBot="1" x14ac:dyDescent="0.3">
      <c r="A4" s="18" t="s">
        <v>49</v>
      </c>
      <c r="B4" s="19" t="s">
        <v>42</v>
      </c>
      <c r="C4" s="19" t="s">
        <v>43</v>
      </c>
      <c r="D4" s="19" t="s">
        <v>44</v>
      </c>
      <c r="E4" s="19" t="s">
        <v>45</v>
      </c>
      <c r="F4" s="19" t="s">
        <v>116</v>
      </c>
      <c r="G4" s="20" t="s">
        <v>46</v>
      </c>
    </row>
    <row r="5" spans="1:7" ht="15.75" thickBot="1" x14ac:dyDescent="0.3">
      <c r="A5" s="21" t="s">
        <v>50</v>
      </c>
      <c r="B5" s="22">
        <v>173</v>
      </c>
      <c r="C5" s="22">
        <v>145</v>
      </c>
      <c r="D5" s="22">
        <v>173</v>
      </c>
      <c r="E5" s="22">
        <v>165</v>
      </c>
      <c r="F5" s="22">
        <v>173</v>
      </c>
      <c r="G5" s="23">
        <v>171</v>
      </c>
    </row>
    <row r="6" spans="1:7" ht="15.75" thickBot="1" x14ac:dyDescent="0.3">
      <c r="A6" s="133"/>
      <c r="B6" s="36"/>
      <c r="C6" s="36"/>
      <c r="D6" s="36"/>
      <c r="E6" s="36"/>
      <c r="F6" s="36"/>
      <c r="G6" s="37"/>
    </row>
    <row r="7" spans="1:7" ht="15.75" thickBot="1" x14ac:dyDescent="0.3">
      <c r="A7" s="21" t="s">
        <v>117</v>
      </c>
      <c r="B7" s="134">
        <v>0</v>
      </c>
      <c r="C7" s="134">
        <v>0</v>
      </c>
      <c r="D7" s="134">
        <v>0</v>
      </c>
      <c r="E7" s="134">
        <v>0</v>
      </c>
      <c r="F7" s="134">
        <v>0</v>
      </c>
      <c r="G7" s="135">
        <v>0</v>
      </c>
    </row>
    <row r="8" spans="1:7" ht="15.75" thickBot="1" x14ac:dyDescent="0.3">
      <c r="A8" s="21" t="s">
        <v>1</v>
      </c>
      <c r="B8" s="36"/>
      <c r="C8" s="36"/>
      <c r="D8" s="36"/>
      <c r="E8" s="36"/>
      <c r="F8" s="36"/>
      <c r="G8" s="37"/>
    </row>
    <row r="9" spans="1:7" x14ac:dyDescent="0.25">
      <c r="A9" s="24" t="s">
        <v>2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6">
        <v>0</v>
      </c>
    </row>
    <row r="10" spans="1:7" x14ac:dyDescent="0.25">
      <c r="A10" s="24" t="s">
        <v>3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6">
        <v>0</v>
      </c>
    </row>
    <row r="11" spans="1:7" x14ac:dyDescent="0.25">
      <c r="A11" s="24" t="s">
        <v>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6">
        <v>0</v>
      </c>
    </row>
    <row r="12" spans="1:7" x14ac:dyDescent="0.25">
      <c r="A12" s="24" t="s">
        <v>5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6">
        <v>0</v>
      </c>
    </row>
    <row r="13" spans="1:7" x14ac:dyDescent="0.25">
      <c r="A13" s="24" t="s">
        <v>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6">
        <v>0</v>
      </c>
    </row>
    <row r="14" spans="1:7" x14ac:dyDescent="0.25">
      <c r="A14" s="24" t="s">
        <v>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6">
        <v>0</v>
      </c>
    </row>
    <row r="15" spans="1:7" x14ac:dyDescent="0.25">
      <c r="A15" s="24" t="s">
        <v>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6">
        <v>0</v>
      </c>
    </row>
    <row r="16" spans="1:7" x14ac:dyDescent="0.25">
      <c r="A16" s="24" t="s">
        <v>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6">
        <v>0</v>
      </c>
    </row>
    <row r="17" spans="1:7" x14ac:dyDescent="0.25">
      <c r="A17" s="24" t="s">
        <v>10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6">
        <v>0</v>
      </c>
    </row>
    <row r="18" spans="1:7" x14ac:dyDescent="0.25">
      <c r="A18" s="24" t="s">
        <v>11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6">
        <v>0</v>
      </c>
    </row>
    <row r="19" spans="1:7" x14ac:dyDescent="0.25">
      <c r="A19" s="24" t="s">
        <v>12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6">
        <v>0</v>
      </c>
    </row>
    <row r="20" spans="1:7" ht="15.75" thickBot="1" x14ac:dyDescent="0.3">
      <c r="A20" s="27" t="s">
        <v>13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9">
        <v>0</v>
      </c>
    </row>
    <row r="21" spans="1:7" ht="15.75" thickBot="1" x14ac:dyDescent="0.3">
      <c r="A21" s="33"/>
      <c r="B21" s="34">
        <f t="shared" ref="B21:G21" si="0">B7+SUM(B9:B20)</f>
        <v>0</v>
      </c>
      <c r="C21" s="34">
        <f t="shared" si="0"/>
        <v>0</v>
      </c>
      <c r="D21" s="34">
        <f t="shared" si="0"/>
        <v>0</v>
      </c>
      <c r="E21" s="34">
        <f t="shared" si="0"/>
        <v>0</v>
      </c>
      <c r="F21" s="34">
        <f t="shared" si="0"/>
        <v>0</v>
      </c>
      <c r="G21" s="35">
        <f t="shared" si="0"/>
        <v>0</v>
      </c>
    </row>
    <row r="22" spans="1:7" ht="20.100000000000001" customHeight="1" thickTop="1" thickBot="1" x14ac:dyDescent="0.3">
      <c r="F22" s="40" t="s">
        <v>57</v>
      </c>
      <c r="G22" s="41">
        <f>B21+C21+D21+E21+F21+G21</f>
        <v>0</v>
      </c>
    </row>
    <row r="23" spans="1:7" ht="15.75" thickTop="1" x14ac:dyDescent="0.25"/>
  </sheetData>
  <pageMargins left="0.78740157480314965" right="0.59055118110236227" top="0.78740157480314965" bottom="0.59055118110236227" header="0.31496062992125984" footer="0.31496062992125984"/>
  <pageSetup paperSize="9" scale="80" orientation="portrait" blackAndWhite="1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2:D17"/>
  <sheetViews>
    <sheetView topLeftCell="A11" workbookViewId="0">
      <selection activeCell="C18" sqref="C18"/>
    </sheetView>
  </sheetViews>
  <sheetFormatPr baseColWidth="10" defaultColWidth="16.28515625" defaultRowHeight="15" x14ac:dyDescent="0.25"/>
  <cols>
    <col min="1" max="1" width="6.7109375" customWidth="1"/>
    <col min="2" max="2" width="25.85546875" customWidth="1"/>
    <col min="3" max="3" width="13.140625" customWidth="1"/>
  </cols>
  <sheetData>
    <row r="2" spans="1:4" ht="23.25" x14ac:dyDescent="0.35">
      <c r="B2" s="44" t="s">
        <v>202</v>
      </c>
      <c r="C2" s="44"/>
    </row>
    <row r="3" spans="1:4" ht="15.75" thickBot="1" x14ac:dyDescent="0.3"/>
    <row r="4" spans="1:4" ht="16.5" thickTop="1" thickBot="1" x14ac:dyDescent="0.3">
      <c r="A4" s="55" t="s">
        <v>61</v>
      </c>
      <c r="B4" s="56" t="s">
        <v>14</v>
      </c>
      <c r="C4" s="157" t="s">
        <v>122</v>
      </c>
      <c r="D4" s="57" t="s">
        <v>62</v>
      </c>
    </row>
    <row r="5" spans="1:4" ht="16.5" thickTop="1" thickBot="1" x14ac:dyDescent="0.3">
      <c r="A5" s="45" t="s">
        <v>232</v>
      </c>
      <c r="B5" s="46" t="s">
        <v>60</v>
      </c>
      <c r="C5" s="46" t="s">
        <v>50</v>
      </c>
      <c r="D5" s="47">
        <f>'R0 Assurances'!H16</f>
        <v>1111.8811000000001</v>
      </c>
    </row>
    <row r="6" spans="1:4" ht="15.75" thickBot="1" x14ac:dyDescent="0.3">
      <c r="A6" s="49" t="s">
        <v>233</v>
      </c>
      <c r="B6" s="50" t="s">
        <v>28</v>
      </c>
      <c r="C6" s="50" t="s">
        <v>70</v>
      </c>
      <c r="D6" s="51">
        <f>'R1 Electricité'!F17</f>
        <v>757.45999999999992</v>
      </c>
    </row>
    <row r="7" spans="1:4" ht="15.75" thickBot="1" x14ac:dyDescent="0.3">
      <c r="A7" s="49" t="s">
        <v>234</v>
      </c>
      <c r="B7" s="50" t="s">
        <v>244</v>
      </c>
      <c r="C7" s="50" t="s">
        <v>70</v>
      </c>
      <c r="D7" s="51">
        <f>'R2 Eau'!H17</f>
        <v>1209.3499999999999</v>
      </c>
    </row>
    <row r="8" spans="1:4" ht="15.75" thickBot="1" x14ac:dyDescent="0.3">
      <c r="A8" s="49" t="s">
        <v>235</v>
      </c>
      <c r="B8" s="50" t="s">
        <v>245</v>
      </c>
      <c r="C8" s="50" t="s">
        <v>50</v>
      </c>
      <c r="D8" s="51">
        <f>'R3 Asc. contrôle'!F16</f>
        <v>307.29160000000002</v>
      </c>
    </row>
    <row r="9" spans="1:4" ht="15.75" thickBot="1" x14ac:dyDescent="0.3">
      <c r="A9" s="49" t="s">
        <v>236</v>
      </c>
      <c r="B9" s="50" t="s">
        <v>246</v>
      </c>
      <c r="C9" s="50" t="s">
        <v>50</v>
      </c>
      <c r="D9" s="51">
        <f>'R4 Asc. entretien'!F16</f>
        <v>737.11339999999996</v>
      </c>
    </row>
    <row r="10" spans="1:4" ht="15.75" thickBot="1" x14ac:dyDescent="0.3">
      <c r="A10" s="49" t="s">
        <v>237</v>
      </c>
      <c r="B10" s="50" t="s">
        <v>247</v>
      </c>
      <c r="C10" s="50" t="s">
        <v>70</v>
      </c>
      <c r="D10" s="51">
        <f>'R5 Chaudière'!F16</f>
        <v>183.38</v>
      </c>
    </row>
    <row r="11" spans="1:4" ht="15.75" thickBot="1" x14ac:dyDescent="0.3">
      <c r="A11" s="49" t="s">
        <v>238</v>
      </c>
      <c r="B11" s="50" t="s">
        <v>248</v>
      </c>
      <c r="C11" s="50" t="s">
        <v>70</v>
      </c>
      <c r="D11" s="51">
        <f>'R6 Mazout'!H16</f>
        <v>4733.7371949999997</v>
      </c>
    </row>
    <row r="12" spans="1:4" ht="15.75" thickBot="1" x14ac:dyDescent="0.3">
      <c r="A12" s="49" t="s">
        <v>239</v>
      </c>
      <c r="B12" s="50" t="s">
        <v>18</v>
      </c>
      <c r="C12" s="50" t="s">
        <v>50</v>
      </c>
      <c r="D12" s="51">
        <f>'R7 Produits Entretien'!F16</f>
        <v>0</v>
      </c>
    </row>
    <row r="13" spans="1:4" ht="15.75" thickBot="1" x14ac:dyDescent="0.3">
      <c r="A13" s="49" t="s">
        <v>240</v>
      </c>
      <c r="B13" s="50" t="s">
        <v>34</v>
      </c>
      <c r="C13" s="50" t="s">
        <v>50</v>
      </c>
      <c r="D13" s="51">
        <f>'R8 Pts Travaux'!H15</f>
        <v>2126.36</v>
      </c>
    </row>
    <row r="14" spans="1:4" ht="15.75" thickBot="1" x14ac:dyDescent="0.3">
      <c r="A14" s="49" t="s">
        <v>241</v>
      </c>
      <c r="B14" s="50" t="s">
        <v>59</v>
      </c>
      <c r="C14" s="50" t="s">
        <v>50</v>
      </c>
      <c r="D14" s="51">
        <f>'R9 Gros Travaux'!H16</f>
        <v>0</v>
      </c>
    </row>
    <row r="15" spans="1:4" ht="15.75" thickBot="1" x14ac:dyDescent="0.3">
      <c r="A15" s="49" t="s">
        <v>242</v>
      </c>
      <c r="B15" s="50" t="s">
        <v>36</v>
      </c>
      <c r="C15" s="50" t="s">
        <v>50</v>
      </c>
      <c r="D15" s="51">
        <f>'R10 Frais divers'!H18</f>
        <v>63.742800000000003</v>
      </c>
    </row>
    <row r="16" spans="1:4" ht="15.75" thickBot="1" x14ac:dyDescent="0.3">
      <c r="A16" s="49" t="s">
        <v>243</v>
      </c>
      <c r="B16" s="50" t="s">
        <v>40</v>
      </c>
      <c r="C16" s="50" t="s">
        <v>50</v>
      </c>
      <c r="D16" s="51">
        <f>'R11 Frais Gestion'!H15</f>
        <v>158.19999999999999</v>
      </c>
    </row>
    <row r="17" spans="1:4" ht="15.75" thickBot="1" x14ac:dyDescent="0.3">
      <c r="A17" s="49" t="s">
        <v>249</v>
      </c>
      <c r="B17" s="50" t="s">
        <v>230</v>
      </c>
      <c r="C17" s="50" t="s">
        <v>50</v>
      </c>
      <c r="D17" s="51">
        <f>'RE Rému Syndic'!F16</f>
        <v>1440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tabColor theme="5" tint="-0.249977111117893"/>
  </sheetPr>
  <dimension ref="A2:H28"/>
  <sheetViews>
    <sheetView workbookViewId="0">
      <selection activeCell="C35" sqref="C35"/>
    </sheetView>
  </sheetViews>
  <sheetFormatPr baseColWidth="10" defaultRowHeight="15" x14ac:dyDescent="0.25"/>
  <cols>
    <col min="1" max="1" width="41.42578125" bestFit="1" customWidth="1"/>
    <col min="2" max="7" width="15.7109375" customWidth="1"/>
  </cols>
  <sheetData>
    <row r="2" spans="1:8" ht="18.75" x14ac:dyDescent="0.3">
      <c r="A2" s="59" t="s">
        <v>167</v>
      </c>
      <c r="C2" s="59" t="s">
        <v>168</v>
      </c>
    </row>
    <row r="3" spans="1:8" ht="18.75" x14ac:dyDescent="0.3">
      <c r="A3" s="59" t="s">
        <v>71</v>
      </c>
      <c r="C3" s="61" t="s">
        <v>72</v>
      </c>
      <c r="D3" s="62"/>
    </row>
    <row r="4" spans="1:8" ht="19.5" thickBot="1" x14ac:dyDescent="0.35">
      <c r="A4" s="59" t="s">
        <v>69</v>
      </c>
      <c r="C4" s="314">
        <v>42374</v>
      </c>
      <c r="D4" s="312" t="s">
        <v>201</v>
      </c>
      <c r="E4" s="314">
        <v>42739</v>
      </c>
      <c r="H4" s="65"/>
    </row>
    <row r="5" spans="1:8" ht="20.25" thickTop="1" thickBot="1" x14ac:dyDescent="0.3">
      <c r="A5" s="212"/>
      <c r="B5" s="213"/>
      <c r="C5" s="214"/>
      <c r="D5" s="214"/>
      <c r="E5" s="214"/>
      <c r="F5" s="214"/>
      <c r="G5" s="215"/>
      <c r="H5" s="65"/>
    </row>
    <row r="6" spans="1:8" ht="19.5" thickTop="1" x14ac:dyDescent="0.3">
      <c r="A6" s="63" t="s">
        <v>73</v>
      </c>
      <c r="C6" s="66" t="s">
        <v>65</v>
      </c>
      <c r="D6" s="66" t="s">
        <v>80</v>
      </c>
      <c r="E6" s="66" t="s">
        <v>62</v>
      </c>
      <c r="H6" s="65"/>
    </row>
    <row r="7" spans="1:8" s="65" customFormat="1" x14ac:dyDescent="0.25">
      <c r="A7" s="64" t="s">
        <v>77</v>
      </c>
      <c r="C7" s="311">
        <v>300</v>
      </c>
      <c r="D7" s="305">
        <v>0.53959999999999997</v>
      </c>
      <c r="E7" s="307">
        <f>C7*D7</f>
        <v>161.88</v>
      </c>
    </row>
    <row r="8" spans="1:8" s="65" customFormat="1" x14ac:dyDescent="0.25">
      <c r="A8" s="64" t="s">
        <v>74</v>
      </c>
      <c r="C8" s="311">
        <v>7085</v>
      </c>
      <c r="D8" s="306">
        <v>0.37</v>
      </c>
      <c r="E8" s="307">
        <f>C8*D8</f>
        <v>2621.45</v>
      </c>
    </row>
    <row r="9" spans="1:8" s="65" customFormat="1" x14ac:dyDescent="0.25">
      <c r="A9" s="64" t="s">
        <v>75</v>
      </c>
      <c r="C9" s="309"/>
      <c r="D9" s="309"/>
      <c r="E9" s="307">
        <v>183.38</v>
      </c>
    </row>
    <row r="10" spans="1:8" s="65" customFormat="1" x14ac:dyDescent="0.25">
      <c r="A10" s="64" t="s">
        <v>76</v>
      </c>
      <c r="C10" s="309"/>
      <c r="D10" s="309"/>
      <c r="E10" s="307">
        <v>757.46</v>
      </c>
      <c r="H10"/>
    </row>
    <row r="11" spans="1:8" s="65" customFormat="1" ht="15.75" thickBot="1" x14ac:dyDescent="0.3">
      <c r="A11" s="64" t="s">
        <v>78</v>
      </c>
      <c r="C11" s="311">
        <v>2600</v>
      </c>
      <c r="D11" s="305">
        <v>0.49299999999999999</v>
      </c>
      <c r="E11" s="307">
        <f>C11*D11</f>
        <v>1281.8</v>
      </c>
      <c r="H11"/>
    </row>
    <row r="12" spans="1:8" s="65" customFormat="1" ht="15" customHeight="1" thickBot="1" x14ac:dyDescent="0.3">
      <c r="A12" s="64" t="s">
        <v>169</v>
      </c>
      <c r="C12" s="310"/>
      <c r="D12" s="310"/>
      <c r="E12" s="313">
        <f>SUM(E7:E10)-E11</f>
        <v>2442.37</v>
      </c>
      <c r="H12"/>
    </row>
    <row r="13" spans="1:8" ht="15" customHeight="1" thickBot="1" x14ac:dyDescent="0.35">
      <c r="A13" s="63"/>
      <c r="C13" s="62"/>
      <c r="D13" s="62"/>
      <c r="E13" s="308"/>
    </row>
    <row r="14" spans="1:8" ht="15" customHeight="1" thickBot="1" x14ac:dyDescent="0.35">
      <c r="A14" s="63" t="s">
        <v>79</v>
      </c>
      <c r="C14" s="311">
        <v>282</v>
      </c>
      <c r="D14" s="306">
        <v>908.94</v>
      </c>
      <c r="E14" s="313">
        <v>1209.3499999999999</v>
      </c>
    </row>
    <row r="16" spans="1:8" x14ac:dyDescent="0.25">
      <c r="A16" s="216" t="s">
        <v>172</v>
      </c>
    </row>
    <row r="17" spans="1:7" ht="15.75" thickBot="1" x14ac:dyDescent="0.3"/>
    <row r="18" spans="1:7" ht="15.75" thickBot="1" x14ac:dyDescent="0.3">
      <c r="A18" s="158"/>
      <c r="B18" s="161" t="s">
        <v>42</v>
      </c>
      <c r="C18" s="161" t="s">
        <v>43</v>
      </c>
      <c r="D18" s="161" t="s">
        <v>44</v>
      </c>
      <c r="E18" s="161" t="s">
        <v>45</v>
      </c>
      <c r="F18" s="161" t="s">
        <v>116</v>
      </c>
      <c r="G18" s="161" t="s">
        <v>46</v>
      </c>
    </row>
    <row r="19" spans="1:7" ht="15.75" thickBot="1" x14ac:dyDescent="0.3">
      <c r="A19" s="158"/>
      <c r="B19" s="161">
        <v>11</v>
      </c>
      <c r="C19" s="161">
        <v>12</v>
      </c>
      <c r="D19" s="161">
        <v>21</v>
      </c>
      <c r="E19" s="161">
        <v>22</v>
      </c>
      <c r="F19" s="161">
        <v>31</v>
      </c>
      <c r="G19" s="161">
        <v>32</v>
      </c>
    </row>
    <row r="20" spans="1:7" ht="15.75" thickBot="1" x14ac:dyDescent="0.3">
      <c r="A20" s="158"/>
      <c r="B20" s="161" t="s">
        <v>150</v>
      </c>
      <c r="C20" s="161" t="s">
        <v>153</v>
      </c>
      <c r="D20" s="161" t="s">
        <v>152</v>
      </c>
      <c r="E20" s="161" t="s">
        <v>151</v>
      </c>
      <c r="F20" s="161" t="s">
        <v>154</v>
      </c>
      <c r="G20" s="161" t="s">
        <v>155</v>
      </c>
    </row>
    <row r="21" spans="1:7" ht="15.75" thickBot="1" x14ac:dyDescent="0.3">
      <c r="A21" s="158" t="s">
        <v>142</v>
      </c>
      <c r="B21" s="159"/>
      <c r="C21" s="159"/>
      <c r="D21" s="159"/>
      <c r="E21" s="159"/>
      <c r="F21" s="159"/>
      <c r="G21" s="159"/>
    </row>
    <row r="22" spans="1:7" ht="15.75" thickBot="1" x14ac:dyDescent="0.3">
      <c r="A22" s="158" t="s">
        <v>143</v>
      </c>
      <c r="B22" s="162">
        <v>59.82</v>
      </c>
      <c r="C22" s="162">
        <v>280.82</v>
      </c>
      <c r="D22" s="162">
        <v>599.11</v>
      </c>
      <c r="E22" s="162">
        <v>233.83</v>
      </c>
      <c r="F22" s="162">
        <v>289.06</v>
      </c>
      <c r="G22" s="162">
        <v>324.17</v>
      </c>
    </row>
    <row r="23" spans="1:7" ht="15.75" thickBot="1" x14ac:dyDescent="0.3">
      <c r="A23" s="158" t="s">
        <v>144</v>
      </c>
      <c r="B23" s="160"/>
      <c r="C23" s="160"/>
      <c r="D23" s="160"/>
      <c r="E23" s="160"/>
      <c r="F23" s="160"/>
      <c r="G23" s="160"/>
    </row>
    <row r="24" spans="1:7" ht="15.75" thickBot="1" x14ac:dyDescent="0.3">
      <c r="A24" s="158" t="s">
        <v>145</v>
      </c>
      <c r="B24" s="162">
        <v>572.99</v>
      </c>
      <c r="C24" s="162">
        <v>147.01</v>
      </c>
      <c r="D24" s="162">
        <v>271.14999999999998</v>
      </c>
      <c r="E24" s="162">
        <v>179.8</v>
      </c>
      <c r="F24" s="162">
        <v>158.04</v>
      </c>
      <c r="G24" s="162">
        <v>534.91</v>
      </c>
    </row>
    <row r="25" spans="1:7" ht="15.75" thickBot="1" x14ac:dyDescent="0.3">
      <c r="A25" s="158" t="s">
        <v>146</v>
      </c>
      <c r="B25" s="160"/>
      <c r="C25" s="160"/>
      <c r="D25" s="160"/>
      <c r="E25" s="160"/>
      <c r="F25" s="160"/>
      <c r="G25" s="160"/>
    </row>
    <row r="26" spans="1:7" ht="15.75" thickBot="1" x14ac:dyDescent="0.3">
      <c r="A26" s="158" t="s">
        <v>147</v>
      </c>
      <c r="B26" s="162">
        <v>72.22</v>
      </c>
      <c r="C26" s="162">
        <v>96.88</v>
      </c>
      <c r="D26" s="162">
        <v>84.55</v>
      </c>
      <c r="E26" s="162">
        <v>96.88</v>
      </c>
      <c r="F26" s="162">
        <v>89.84</v>
      </c>
      <c r="G26" s="162">
        <v>102.17</v>
      </c>
    </row>
    <row r="27" spans="1:7" ht="15.75" thickBot="1" x14ac:dyDescent="0.3">
      <c r="A27" s="158" t="s">
        <v>148</v>
      </c>
      <c r="B27" s="160"/>
      <c r="C27" s="160"/>
      <c r="D27" s="160"/>
      <c r="E27" s="160"/>
      <c r="F27" s="160"/>
      <c r="G27" s="160"/>
    </row>
    <row r="28" spans="1:7" ht="15.75" thickBot="1" x14ac:dyDescent="0.3">
      <c r="A28" s="158" t="s">
        <v>149</v>
      </c>
      <c r="B28" s="163">
        <f t="shared" ref="B28:G28" si="0">B22+B24+B26</f>
        <v>705.03000000000009</v>
      </c>
      <c r="C28" s="163">
        <f t="shared" si="0"/>
        <v>524.71</v>
      </c>
      <c r="D28" s="163">
        <f t="shared" si="0"/>
        <v>954.81</v>
      </c>
      <c r="E28" s="163">
        <f t="shared" si="0"/>
        <v>510.51</v>
      </c>
      <c r="F28" s="163">
        <f t="shared" si="0"/>
        <v>536.94000000000005</v>
      </c>
      <c r="G28" s="163">
        <f t="shared" si="0"/>
        <v>961.24999999999989</v>
      </c>
    </row>
  </sheetData>
  <pageMargins left="0.7" right="0.7" top="0.75" bottom="0.75" header="0.3" footer="0.3"/>
  <pageSetup paperSize="9" orientation="portrait" horizontalDpi="300" verticalDpi="300" r:id="rId1"/>
  <ignoredErrors>
    <ignoredError sqref="C3" numberStoredAsText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8"/>
  <sheetViews>
    <sheetView workbookViewId="0">
      <selection sqref="A1:H26"/>
    </sheetView>
  </sheetViews>
  <sheetFormatPr baseColWidth="10" defaultColWidth="20.5703125" defaultRowHeight="15" x14ac:dyDescent="0.25"/>
  <cols>
    <col min="1" max="1" width="5" bestFit="1" customWidth="1"/>
    <col min="2" max="2" width="25.140625" bestFit="1" customWidth="1"/>
    <col min="3" max="8" width="15.7109375" customWidth="1"/>
  </cols>
  <sheetData>
    <row r="2" spans="1:8" ht="23.25" x14ac:dyDescent="0.35">
      <c r="B2" s="44" t="s">
        <v>289</v>
      </c>
      <c r="C2" s="44"/>
    </row>
    <row r="3" spans="1:8" ht="24" thickBot="1" x14ac:dyDescent="0.4">
      <c r="B3" s="44"/>
      <c r="C3" s="44"/>
    </row>
    <row r="4" spans="1:8" ht="16.5" thickTop="1" thickBot="1" x14ac:dyDescent="0.3">
      <c r="B4" s="188" t="s">
        <v>48</v>
      </c>
      <c r="C4" s="189" t="s">
        <v>51</v>
      </c>
      <c r="D4" s="194"/>
      <c r="E4" s="194"/>
      <c r="F4" s="194"/>
      <c r="G4" s="194"/>
      <c r="H4" s="194"/>
    </row>
    <row r="5" spans="1:8" ht="15.75" thickBot="1" x14ac:dyDescent="0.3">
      <c r="B5" s="190" t="s">
        <v>49</v>
      </c>
      <c r="C5" s="191" t="s">
        <v>42</v>
      </c>
      <c r="D5" s="194"/>
      <c r="E5" s="194"/>
      <c r="F5" s="194"/>
      <c r="G5" s="194"/>
      <c r="H5" s="194"/>
    </row>
    <row r="6" spans="1:8" ht="15.75" thickBot="1" x14ac:dyDescent="0.3">
      <c r="B6" s="192" t="s">
        <v>50</v>
      </c>
      <c r="C6" s="193">
        <v>173</v>
      </c>
      <c r="D6" s="196"/>
      <c r="E6" s="196"/>
      <c r="F6" s="196"/>
      <c r="G6" s="196"/>
      <c r="H6" s="196"/>
    </row>
    <row r="7" spans="1:8" ht="39.950000000000003" customHeight="1" thickTop="1" thickBot="1" x14ac:dyDescent="0.3">
      <c r="A7" s="165" t="s">
        <v>61</v>
      </c>
      <c r="B7" s="157" t="s">
        <v>14</v>
      </c>
      <c r="C7" s="164" t="s">
        <v>122</v>
      </c>
      <c r="D7" s="164" t="s">
        <v>157</v>
      </c>
      <c r="E7" s="164" t="s">
        <v>63</v>
      </c>
      <c r="F7" s="164" t="s">
        <v>122</v>
      </c>
      <c r="G7" s="164" t="s">
        <v>159</v>
      </c>
      <c r="H7" s="177" t="s">
        <v>158</v>
      </c>
    </row>
    <row r="8" spans="1:8" ht="16.5" thickTop="1" thickBot="1" x14ac:dyDescent="0.3">
      <c r="A8" s="174">
        <v>1</v>
      </c>
      <c r="B8" s="46" t="s">
        <v>165</v>
      </c>
      <c r="C8" s="46" t="s">
        <v>50</v>
      </c>
      <c r="D8" s="47">
        <f>Rubriques!F200</f>
        <v>1440</v>
      </c>
      <c r="E8" s="167">
        <v>1000</v>
      </c>
      <c r="F8" s="167">
        <f>C6</f>
        <v>173</v>
      </c>
      <c r="G8" s="47">
        <v>0</v>
      </c>
      <c r="H8" s="48">
        <f t="shared" ref="H8:H14" si="0">D8/E8*F8</f>
        <v>249.12</v>
      </c>
    </row>
    <row r="9" spans="1:8" ht="15.75" thickBot="1" x14ac:dyDescent="0.3">
      <c r="A9" s="175">
        <v>3</v>
      </c>
      <c r="B9" s="50" t="s">
        <v>18</v>
      </c>
      <c r="C9" s="46" t="s">
        <v>50</v>
      </c>
      <c r="D9" s="51">
        <f>Rubriques!F128</f>
        <v>0</v>
      </c>
      <c r="E9" s="167">
        <v>1000</v>
      </c>
      <c r="F9" s="167">
        <f>C6</f>
        <v>173</v>
      </c>
      <c r="G9" s="51">
        <v>0</v>
      </c>
      <c r="H9" s="52">
        <f t="shared" si="0"/>
        <v>0</v>
      </c>
    </row>
    <row r="10" spans="1:8" ht="15.75" thickBot="1" x14ac:dyDescent="0.3">
      <c r="A10" s="175">
        <v>4</v>
      </c>
      <c r="B10" s="50" t="s">
        <v>26</v>
      </c>
      <c r="C10" s="46" t="s">
        <v>50</v>
      </c>
      <c r="D10" s="51">
        <f>Rubriques!F64</f>
        <v>307.29160000000002</v>
      </c>
      <c r="E10" s="167">
        <v>1000</v>
      </c>
      <c r="F10" s="167">
        <f t="shared" ref="F10:F14" si="1">F8</f>
        <v>173</v>
      </c>
      <c r="G10" s="51">
        <v>0</v>
      </c>
      <c r="H10" s="52">
        <f t="shared" si="0"/>
        <v>53.1614468</v>
      </c>
    </row>
    <row r="11" spans="1:8" ht="15.75" thickBot="1" x14ac:dyDescent="0.3">
      <c r="A11" s="175">
        <v>5</v>
      </c>
      <c r="B11" s="50" t="s">
        <v>28</v>
      </c>
      <c r="C11" s="46" t="s">
        <v>50</v>
      </c>
      <c r="D11" s="51">
        <f>Rubriques!F32</f>
        <v>757.45999999999992</v>
      </c>
      <c r="E11" s="171">
        <v>1000</v>
      </c>
      <c r="F11" s="167">
        <f t="shared" si="1"/>
        <v>173</v>
      </c>
      <c r="G11" s="51">
        <v>0</v>
      </c>
      <c r="H11" s="52">
        <f>D11/E11*F11</f>
        <v>131.04057999999998</v>
      </c>
    </row>
    <row r="12" spans="1:8" ht="15.75" thickBot="1" x14ac:dyDescent="0.3">
      <c r="A12" s="175">
        <v>9</v>
      </c>
      <c r="B12" s="50" t="s">
        <v>32</v>
      </c>
      <c r="C12" s="46" t="s">
        <v>50</v>
      </c>
      <c r="D12" s="51">
        <f>Rubriques!F80</f>
        <v>737.11339999999996</v>
      </c>
      <c r="E12" s="167">
        <v>1000</v>
      </c>
      <c r="F12" s="167">
        <f t="shared" si="1"/>
        <v>173</v>
      </c>
      <c r="G12" s="51">
        <v>0</v>
      </c>
      <c r="H12" s="52">
        <f t="shared" si="0"/>
        <v>127.52061819999999</v>
      </c>
    </row>
    <row r="13" spans="1:8" ht="15.75" thickBot="1" x14ac:dyDescent="0.3">
      <c r="A13" s="175">
        <v>11</v>
      </c>
      <c r="B13" s="50" t="s">
        <v>34</v>
      </c>
      <c r="C13" s="46" t="s">
        <v>50</v>
      </c>
      <c r="D13" s="51">
        <f>Rubriques!F138</f>
        <v>2126.3599999999997</v>
      </c>
      <c r="E13" s="167">
        <v>1000</v>
      </c>
      <c r="F13" s="167">
        <v>173</v>
      </c>
      <c r="G13" s="51">
        <v>0</v>
      </c>
      <c r="H13" s="52">
        <f t="shared" si="0"/>
        <v>367.86027999999993</v>
      </c>
    </row>
    <row r="14" spans="1:8" ht="15.75" thickBot="1" x14ac:dyDescent="0.3">
      <c r="A14" s="175">
        <v>12</v>
      </c>
      <c r="B14" s="50" t="s">
        <v>36</v>
      </c>
      <c r="C14" s="46" t="s">
        <v>50</v>
      </c>
      <c r="D14" s="51">
        <f>Rubriques!F164</f>
        <v>63.74280000000001</v>
      </c>
      <c r="E14" s="167">
        <v>1000</v>
      </c>
      <c r="F14" s="167">
        <f t="shared" si="1"/>
        <v>173</v>
      </c>
      <c r="G14" s="51">
        <v>0</v>
      </c>
      <c r="H14" s="52">
        <f t="shared" si="0"/>
        <v>11.027504400000003</v>
      </c>
    </row>
    <row r="15" spans="1:8" ht="15.75" thickBot="1" x14ac:dyDescent="0.3">
      <c r="A15" s="175">
        <v>16</v>
      </c>
      <c r="B15" s="50" t="s">
        <v>161</v>
      </c>
      <c r="C15" s="50" t="s">
        <v>70</v>
      </c>
      <c r="D15" s="51">
        <f>Techem!B28</f>
        <v>705.03000000000009</v>
      </c>
      <c r="E15" s="168"/>
      <c r="F15" s="166" t="s">
        <v>160</v>
      </c>
      <c r="G15" s="170"/>
      <c r="H15" s="52">
        <f>D15</f>
        <v>705.03000000000009</v>
      </c>
    </row>
    <row r="16" spans="1:8" ht="15.75" thickBot="1" x14ac:dyDescent="0.3">
      <c r="A16" s="175">
        <v>30</v>
      </c>
      <c r="B16" s="50" t="s">
        <v>39</v>
      </c>
      <c r="C16" s="50" t="s">
        <v>123</v>
      </c>
      <c r="D16" s="51">
        <f>Rubriques!F178</f>
        <v>0</v>
      </c>
      <c r="E16" s="167">
        <v>0</v>
      </c>
      <c r="F16" s="166">
        <v>0</v>
      </c>
      <c r="G16" s="51">
        <f>D16*F16</f>
        <v>0</v>
      </c>
      <c r="H16" s="169"/>
    </row>
    <row r="17" spans="1:8" ht="15.75" thickBot="1" x14ac:dyDescent="0.3">
      <c r="A17" s="175">
        <v>31</v>
      </c>
      <c r="B17" s="50" t="s">
        <v>40</v>
      </c>
      <c r="C17" s="50" t="s">
        <v>50</v>
      </c>
      <c r="D17" s="51">
        <f>Rubriques!F174</f>
        <v>158.19999999999999</v>
      </c>
      <c r="E17" s="167">
        <v>1000</v>
      </c>
      <c r="F17" s="166">
        <v>173</v>
      </c>
      <c r="G17" s="51">
        <f>D17/E17*F17</f>
        <v>27.368599999999997</v>
      </c>
      <c r="H17" s="169"/>
    </row>
    <row r="18" spans="1:8" ht="15.75" thickBot="1" x14ac:dyDescent="0.3">
      <c r="A18" s="175">
        <v>32</v>
      </c>
      <c r="B18" s="50" t="s">
        <v>60</v>
      </c>
      <c r="C18" s="50" t="s">
        <v>50</v>
      </c>
      <c r="D18" s="51">
        <f>Rubriques!F16</f>
        <v>1111.8811000000001</v>
      </c>
      <c r="E18" s="167">
        <v>1000</v>
      </c>
      <c r="F18" s="166">
        <f>C6</f>
        <v>173</v>
      </c>
      <c r="G18" s="51">
        <f>D18/E18*F18</f>
        <v>192.35543029999999</v>
      </c>
      <c r="H18" s="169"/>
    </row>
    <row r="19" spans="1:8" ht="15.75" thickBot="1" x14ac:dyDescent="0.3">
      <c r="A19" s="176">
        <v>34</v>
      </c>
      <c r="B19" s="53" t="s">
        <v>59</v>
      </c>
      <c r="C19" s="53" t="s">
        <v>50</v>
      </c>
      <c r="D19" s="54">
        <f>Rubriques!F154</f>
        <v>0</v>
      </c>
      <c r="E19" s="172">
        <v>1000</v>
      </c>
      <c r="F19" s="166">
        <f t="shared" ref="F19" si="2">F8</f>
        <v>173</v>
      </c>
      <c r="G19" s="54">
        <f>D19/E19*F19</f>
        <v>0</v>
      </c>
      <c r="H19" s="173"/>
    </row>
    <row r="20" spans="1:8" ht="20.100000000000001" customHeight="1" thickTop="1" thickBot="1" x14ac:dyDescent="0.3">
      <c r="A20" s="178"/>
      <c r="B20" s="178"/>
      <c r="C20" s="178"/>
      <c r="D20" s="178"/>
      <c r="E20" s="178"/>
      <c r="F20" s="182" t="s">
        <v>162</v>
      </c>
      <c r="G20" s="179">
        <f>SUM(G8:G19)</f>
        <v>219.72403029999998</v>
      </c>
      <c r="H20" s="180">
        <f>SUM(H8:H19)</f>
        <v>1644.7604293999998</v>
      </c>
    </row>
    <row r="21" spans="1:8" ht="20.100000000000001" customHeight="1" thickBot="1" x14ac:dyDescent="0.3">
      <c r="A21" s="178"/>
      <c r="B21" s="178"/>
      <c r="C21" s="178"/>
      <c r="D21" s="178"/>
      <c r="E21" s="178"/>
      <c r="F21" s="183" t="s">
        <v>22</v>
      </c>
      <c r="G21" s="186"/>
      <c r="H21" s="181">
        <f>G20+H20</f>
        <v>1864.4844596999997</v>
      </c>
    </row>
    <row r="22" spans="1:8" ht="20.100000000000001" customHeight="1" thickBot="1" x14ac:dyDescent="0.3">
      <c r="A22" s="178"/>
      <c r="B22" s="178"/>
      <c r="C22" s="178"/>
      <c r="D22" s="178"/>
      <c r="E22" s="178"/>
      <c r="F22" s="183" t="s">
        <v>163</v>
      </c>
      <c r="G22" s="186"/>
      <c r="H22" s="181">
        <f>Provisions!B19</f>
        <v>1920</v>
      </c>
    </row>
    <row r="23" spans="1:8" ht="20.100000000000001" customHeight="1" thickBot="1" x14ac:dyDescent="0.3">
      <c r="A23" s="178"/>
      <c r="B23" s="178"/>
      <c r="C23" s="178"/>
      <c r="D23" s="178"/>
      <c r="E23" s="178"/>
      <c r="F23" s="184" t="s">
        <v>164</v>
      </c>
      <c r="G23" s="187"/>
      <c r="H23" s="185">
        <f>H21-H22</f>
        <v>-55.515540300000339</v>
      </c>
    </row>
    <row r="24" spans="1:8" ht="16.5" thickTop="1" thickBot="1" x14ac:dyDescent="0.3"/>
    <row r="25" spans="1:8" ht="16.5" thickTop="1" thickBot="1" x14ac:dyDescent="0.3">
      <c r="B25" s="188" t="s">
        <v>48</v>
      </c>
      <c r="C25" s="189" t="s">
        <v>52</v>
      </c>
      <c r="D25" s="194"/>
      <c r="E25" s="194"/>
      <c r="F25" s="194"/>
      <c r="G25" s="194"/>
      <c r="H25" s="194"/>
    </row>
    <row r="26" spans="1:8" ht="15.75" thickBot="1" x14ac:dyDescent="0.3">
      <c r="B26" s="190" t="s">
        <v>49</v>
      </c>
      <c r="C26" s="191" t="s">
        <v>43</v>
      </c>
      <c r="D26" s="194"/>
      <c r="E26" s="194"/>
      <c r="F26" s="194"/>
      <c r="G26" s="194"/>
      <c r="H26" s="194"/>
    </row>
    <row r="27" spans="1:8" ht="15.75" thickBot="1" x14ac:dyDescent="0.3">
      <c r="B27" s="192" t="s">
        <v>50</v>
      </c>
      <c r="C27" s="193">
        <v>145</v>
      </c>
      <c r="D27" s="195"/>
      <c r="E27" s="195"/>
      <c r="F27" s="195"/>
      <c r="G27" s="195"/>
      <c r="H27" s="195"/>
    </row>
    <row r="28" spans="1:8" ht="31.5" thickTop="1" thickBot="1" x14ac:dyDescent="0.3">
      <c r="A28" s="165" t="s">
        <v>61</v>
      </c>
      <c r="B28" s="157" t="s">
        <v>14</v>
      </c>
      <c r="C28" s="164" t="s">
        <v>122</v>
      </c>
      <c r="D28" s="164" t="s">
        <v>157</v>
      </c>
      <c r="E28" s="164" t="s">
        <v>63</v>
      </c>
      <c r="F28" s="164" t="s">
        <v>122</v>
      </c>
      <c r="G28" s="164" t="s">
        <v>159</v>
      </c>
      <c r="H28" s="177" t="s">
        <v>158</v>
      </c>
    </row>
    <row r="29" spans="1:8" ht="16.5" thickTop="1" thickBot="1" x14ac:dyDescent="0.3">
      <c r="A29" s="174">
        <v>1</v>
      </c>
      <c r="B29" s="46" t="s">
        <v>165</v>
      </c>
      <c r="C29" s="46" t="s">
        <v>50</v>
      </c>
      <c r="D29" s="47">
        <f>Rubriques!F200</f>
        <v>1440</v>
      </c>
      <c r="E29" s="167">
        <v>1000</v>
      </c>
      <c r="F29" s="167">
        <f>C27</f>
        <v>145</v>
      </c>
      <c r="G29" s="47">
        <v>0</v>
      </c>
      <c r="H29" s="48">
        <f t="shared" ref="H29:H31" si="3">D29/E29*F29</f>
        <v>208.79999999999998</v>
      </c>
    </row>
    <row r="30" spans="1:8" ht="15.75" thickBot="1" x14ac:dyDescent="0.3">
      <c r="A30" s="175">
        <v>3</v>
      </c>
      <c r="B30" s="50" t="s">
        <v>18</v>
      </c>
      <c r="C30" s="46" t="s">
        <v>50</v>
      </c>
      <c r="D30" s="51">
        <f>Rubriques!F128</f>
        <v>0</v>
      </c>
      <c r="E30" s="167">
        <v>1000</v>
      </c>
      <c r="F30" s="167">
        <f>C27</f>
        <v>145</v>
      </c>
      <c r="G30" s="51">
        <v>0</v>
      </c>
      <c r="H30" s="52">
        <f t="shared" si="3"/>
        <v>0</v>
      </c>
    </row>
    <row r="31" spans="1:8" ht="15.75" thickBot="1" x14ac:dyDescent="0.3">
      <c r="A31" s="175">
        <v>4</v>
      </c>
      <c r="B31" s="50" t="s">
        <v>26</v>
      </c>
      <c r="C31" s="46" t="s">
        <v>50</v>
      </c>
      <c r="D31" s="51">
        <f>Rubriques!F64</f>
        <v>307.29160000000002</v>
      </c>
      <c r="E31" s="167">
        <v>1000</v>
      </c>
      <c r="F31" s="167">
        <f t="shared" ref="F31:F35" si="4">F29</f>
        <v>145</v>
      </c>
      <c r="G31" s="51">
        <v>0</v>
      </c>
      <c r="H31" s="52">
        <f t="shared" si="3"/>
        <v>44.557282000000001</v>
      </c>
    </row>
    <row r="32" spans="1:8" ht="15.75" thickBot="1" x14ac:dyDescent="0.3">
      <c r="A32" s="175">
        <v>5</v>
      </c>
      <c r="B32" s="50" t="s">
        <v>28</v>
      </c>
      <c r="C32" s="46" t="s">
        <v>50</v>
      </c>
      <c r="D32" s="51">
        <f>Rubriques!F32</f>
        <v>757.45999999999992</v>
      </c>
      <c r="E32" s="171">
        <v>1000</v>
      </c>
      <c r="F32" s="167">
        <f t="shared" si="4"/>
        <v>145</v>
      </c>
      <c r="G32" s="51">
        <v>0</v>
      </c>
      <c r="H32" s="52">
        <f>D32/E32*F32</f>
        <v>109.83169999999998</v>
      </c>
    </row>
    <row r="33" spans="1:8" ht="15.75" thickBot="1" x14ac:dyDescent="0.3">
      <c r="A33" s="175">
        <v>9</v>
      </c>
      <c r="B33" s="50" t="s">
        <v>32</v>
      </c>
      <c r="C33" s="46" t="s">
        <v>50</v>
      </c>
      <c r="D33" s="51">
        <f>Rubriques!F80</f>
        <v>737.11339999999996</v>
      </c>
      <c r="E33" s="167">
        <v>1000</v>
      </c>
      <c r="F33" s="167">
        <f t="shared" si="4"/>
        <v>145</v>
      </c>
      <c r="G33" s="51">
        <v>0</v>
      </c>
      <c r="H33" s="52">
        <f t="shared" ref="H33:H35" si="5">D33/E33*F33</f>
        <v>106.88144299999999</v>
      </c>
    </row>
    <row r="34" spans="1:8" ht="15.75" thickBot="1" x14ac:dyDescent="0.3">
      <c r="A34" s="175">
        <v>11</v>
      </c>
      <c r="B34" s="50" t="s">
        <v>34</v>
      </c>
      <c r="C34" s="46" t="s">
        <v>50</v>
      </c>
      <c r="D34" s="51">
        <f>Rubriques!F138</f>
        <v>2126.3599999999997</v>
      </c>
      <c r="E34" s="167">
        <v>1000</v>
      </c>
      <c r="F34" s="167">
        <v>145</v>
      </c>
      <c r="G34" s="51">
        <v>0</v>
      </c>
      <c r="H34" s="52">
        <f t="shared" si="5"/>
        <v>308.32219999999995</v>
      </c>
    </row>
    <row r="35" spans="1:8" ht="15.75" thickBot="1" x14ac:dyDescent="0.3">
      <c r="A35" s="175">
        <v>12</v>
      </c>
      <c r="B35" s="50" t="s">
        <v>36</v>
      </c>
      <c r="C35" s="46" t="s">
        <v>50</v>
      </c>
      <c r="D35" s="51">
        <f>Rubriques!F164</f>
        <v>63.74280000000001</v>
      </c>
      <c r="E35" s="167">
        <v>1000</v>
      </c>
      <c r="F35" s="167">
        <f t="shared" si="4"/>
        <v>145</v>
      </c>
      <c r="G35" s="51">
        <v>0</v>
      </c>
      <c r="H35" s="52">
        <f t="shared" si="5"/>
        <v>9.2427060000000019</v>
      </c>
    </row>
    <row r="36" spans="1:8" ht="15.75" thickBot="1" x14ac:dyDescent="0.3">
      <c r="A36" s="175">
        <v>16</v>
      </c>
      <c r="B36" s="50" t="s">
        <v>161</v>
      </c>
      <c r="C36" s="50" t="s">
        <v>70</v>
      </c>
      <c r="D36" s="51">
        <f>Techem!C28</f>
        <v>524.71</v>
      </c>
      <c r="E36" s="168"/>
      <c r="F36" s="166" t="s">
        <v>160</v>
      </c>
      <c r="G36" s="170"/>
      <c r="H36" s="52">
        <f>D36</f>
        <v>524.71</v>
      </c>
    </row>
    <row r="37" spans="1:8" ht="15.75" thickBot="1" x14ac:dyDescent="0.3">
      <c r="A37" s="175">
        <v>30</v>
      </c>
      <c r="B37" s="50" t="s">
        <v>39</v>
      </c>
      <c r="C37" s="50" t="s">
        <v>123</v>
      </c>
      <c r="D37" s="51">
        <f>Rubriques!F179</f>
        <v>0</v>
      </c>
      <c r="E37" s="167">
        <v>0</v>
      </c>
      <c r="F37" s="166">
        <v>0</v>
      </c>
      <c r="G37" s="51">
        <f>D37*F37</f>
        <v>0</v>
      </c>
      <c r="H37" s="169"/>
    </row>
    <row r="38" spans="1:8" ht="15.75" thickBot="1" x14ac:dyDescent="0.3">
      <c r="A38" s="175">
        <v>31</v>
      </c>
      <c r="B38" s="50" t="s">
        <v>40</v>
      </c>
      <c r="C38" s="50" t="s">
        <v>50</v>
      </c>
      <c r="D38" s="51">
        <f>Rubriques!F174</f>
        <v>158.19999999999999</v>
      </c>
      <c r="E38" s="167">
        <v>1000</v>
      </c>
      <c r="F38" s="166">
        <v>145</v>
      </c>
      <c r="G38" s="51">
        <f>D38/E38*F38</f>
        <v>22.938999999999997</v>
      </c>
      <c r="H38" s="169"/>
    </row>
    <row r="39" spans="1:8" ht="15.75" thickBot="1" x14ac:dyDescent="0.3">
      <c r="A39" s="175">
        <v>32</v>
      </c>
      <c r="B39" s="50" t="s">
        <v>60</v>
      </c>
      <c r="C39" s="50" t="s">
        <v>50</v>
      </c>
      <c r="D39" s="51">
        <f>Rubriques!F16</f>
        <v>1111.8811000000001</v>
      </c>
      <c r="E39" s="167">
        <v>1000</v>
      </c>
      <c r="F39" s="166">
        <f>C27</f>
        <v>145</v>
      </c>
      <c r="G39" s="51">
        <f>D39/E39*F39</f>
        <v>161.2227595</v>
      </c>
      <c r="H39" s="169"/>
    </row>
    <row r="40" spans="1:8" ht="15.75" thickBot="1" x14ac:dyDescent="0.3">
      <c r="A40" s="176">
        <v>34</v>
      </c>
      <c r="B40" s="53" t="s">
        <v>59</v>
      </c>
      <c r="C40" s="53" t="s">
        <v>50</v>
      </c>
      <c r="D40" s="54">
        <f>Rubriques!F154</f>
        <v>0</v>
      </c>
      <c r="E40" s="172">
        <v>1000</v>
      </c>
      <c r="F40" s="166">
        <f t="shared" ref="F40" si="6">F29</f>
        <v>145</v>
      </c>
      <c r="G40" s="54">
        <f>D40/E40*F40</f>
        <v>0</v>
      </c>
      <c r="H40" s="173"/>
    </row>
    <row r="41" spans="1:8" ht="16.5" thickTop="1" thickBot="1" x14ac:dyDescent="0.3">
      <c r="A41" s="178"/>
      <c r="B41" s="178"/>
      <c r="C41" s="178"/>
      <c r="D41" s="178"/>
      <c r="E41" s="178"/>
      <c r="F41" s="182" t="s">
        <v>162</v>
      </c>
      <c r="G41" s="179">
        <f>SUM(G29:G40)</f>
        <v>184.16175949999999</v>
      </c>
      <c r="H41" s="180">
        <f>SUM(H29:H40)</f>
        <v>1312.345331</v>
      </c>
    </row>
    <row r="42" spans="1:8" ht="15.75" thickBot="1" x14ac:dyDescent="0.3">
      <c r="A42" s="178"/>
      <c r="B42" s="178"/>
      <c r="C42" s="178"/>
      <c r="D42" s="178"/>
      <c r="E42" s="178"/>
      <c r="F42" s="183" t="s">
        <v>22</v>
      </c>
      <c r="G42" s="186"/>
      <c r="H42" s="181">
        <f>G41+H41</f>
        <v>1496.5070905</v>
      </c>
    </row>
    <row r="43" spans="1:8" ht="15.75" thickBot="1" x14ac:dyDescent="0.3">
      <c r="A43" s="178"/>
      <c r="B43" s="178"/>
      <c r="C43" s="178"/>
      <c r="D43" s="178"/>
      <c r="E43" s="178"/>
      <c r="F43" s="183" t="s">
        <v>163</v>
      </c>
      <c r="G43" s="186"/>
      <c r="H43" s="181">
        <f>Provisions!C19</f>
        <v>2160</v>
      </c>
    </row>
    <row r="44" spans="1:8" ht="19.5" thickBot="1" x14ac:dyDescent="0.3">
      <c r="A44" s="178"/>
      <c r="B44" s="178"/>
      <c r="C44" s="178"/>
      <c r="D44" s="178"/>
      <c r="E44" s="178"/>
      <c r="F44" s="184" t="s">
        <v>164</v>
      </c>
      <c r="G44" s="187"/>
      <c r="H44" s="185">
        <f>H42-H43</f>
        <v>-663.4929095</v>
      </c>
    </row>
    <row r="45" spans="1:8" ht="16.5" thickTop="1" thickBot="1" x14ac:dyDescent="0.3"/>
    <row r="46" spans="1:8" ht="16.5" thickTop="1" thickBot="1" x14ac:dyDescent="0.3">
      <c r="B46" s="188" t="s">
        <v>48</v>
      </c>
      <c r="C46" s="189" t="s">
        <v>53</v>
      </c>
      <c r="D46" s="194"/>
      <c r="E46" s="194"/>
      <c r="F46" s="194"/>
      <c r="G46" s="194"/>
      <c r="H46" s="194"/>
    </row>
    <row r="47" spans="1:8" ht="15.75" thickBot="1" x14ac:dyDescent="0.3">
      <c r="B47" s="190" t="s">
        <v>49</v>
      </c>
      <c r="C47" s="191" t="s">
        <v>44</v>
      </c>
      <c r="D47" s="194"/>
      <c r="E47" s="194"/>
      <c r="F47" s="194"/>
      <c r="G47" s="194"/>
      <c r="H47" s="194"/>
    </row>
    <row r="48" spans="1:8" ht="15.75" thickBot="1" x14ac:dyDescent="0.3">
      <c r="B48" s="192" t="s">
        <v>50</v>
      </c>
      <c r="C48" s="193">
        <v>173</v>
      </c>
      <c r="D48" s="195"/>
      <c r="E48" s="195"/>
      <c r="F48" s="195"/>
      <c r="G48" s="195"/>
      <c r="H48" s="195"/>
    </row>
    <row r="49" spans="1:8" ht="31.5" thickTop="1" thickBot="1" x14ac:dyDescent="0.3">
      <c r="A49" s="165" t="s">
        <v>61</v>
      </c>
      <c r="B49" s="157" t="s">
        <v>14</v>
      </c>
      <c r="C49" s="164" t="s">
        <v>122</v>
      </c>
      <c r="D49" s="164" t="s">
        <v>157</v>
      </c>
      <c r="E49" s="164" t="s">
        <v>63</v>
      </c>
      <c r="F49" s="164" t="s">
        <v>122</v>
      </c>
      <c r="G49" s="164" t="s">
        <v>159</v>
      </c>
      <c r="H49" s="177" t="s">
        <v>158</v>
      </c>
    </row>
    <row r="50" spans="1:8" ht="16.5" thickTop="1" thickBot="1" x14ac:dyDescent="0.3">
      <c r="A50" s="174">
        <v>1</v>
      </c>
      <c r="B50" s="46" t="s">
        <v>165</v>
      </c>
      <c r="C50" s="46" t="s">
        <v>50</v>
      </c>
      <c r="D50" s="47">
        <f>Rubriques!F200</f>
        <v>1440</v>
      </c>
      <c r="E50" s="167">
        <v>1000</v>
      </c>
      <c r="F50" s="167">
        <f>C48</f>
        <v>173</v>
      </c>
      <c r="G50" s="47">
        <v>0</v>
      </c>
      <c r="H50" s="48">
        <f t="shared" ref="H50:H52" si="7">D50/E50*F50</f>
        <v>249.12</v>
      </c>
    </row>
    <row r="51" spans="1:8" ht="15.75" thickBot="1" x14ac:dyDescent="0.3">
      <c r="A51" s="175">
        <v>3</v>
      </c>
      <c r="B51" s="50" t="s">
        <v>18</v>
      </c>
      <c r="C51" s="46" t="s">
        <v>50</v>
      </c>
      <c r="D51" s="51">
        <f>Rubriques!F128</f>
        <v>0</v>
      </c>
      <c r="E51" s="167">
        <v>1000</v>
      </c>
      <c r="F51" s="167">
        <f>C48</f>
        <v>173</v>
      </c>
      <c r="G51" s="51">
        <v>0</v>
      </c>
      <c r="H51" s="52">
        <f t="shared" si="7"/>
        <v>0</v>
      </c>
    </row>
    <row r="52" spans="1:8" ht="15.75" thickBot="1" x14ac:dyDescent="0.3">
      <c r="A52" s="175">
        <v>4</v>
      </c>
      <c r="B52" s="50" t="s">
        <v>26</v>
      </c>
      <c r="C52" s="46" t="s">
        <v>50</v>
      </c>
      <c r="D52" s="51">
        <f>Rubriques!F64</f>
        <v>307.29160000000002</v>
      </c>
      <c r="E52" s="167">
        <v>1000</v>
      </c>
      <c r="F52" s="167">
        <f t="shared" ref="F52:F56" si="8">F50</f>
        <v>173</v>
      </c>
      <c r="G52" s="51">
        <v>0</v>
      </c>
      <c r="H52" s="52">
        <f t="shared" si="7"/>
        <v>53.1614468</v>
      </c>
    </row>
    <row r="53" spans="1:8" ht="15.75" thickBot="1" x14ac:dyDescent="0.3">
      <c r="A53" s="175">
        <v>5</v>
      </c>
      <c r="B53" s="50" t="s">
        <v>28</v>
      </c>
      <c r="C53" s="46" t="s">
        <v>50</v>
      </c>
      <c r="D53" s="51">
        <f>Rubriques!F32</f>
        <v>757.45999999999992</v>
      </c>
      <c r="E53" s="171">
        <v>1000</v>
      </c>
      <c r="F53" s="167">
        <f t="shared" si="8"/>
        <v>173</v>
      </c>
      <c r="G53" s="51">
        <v>0</v>
      </c>
      <c r="H53" s="52">
        <f>D53/E53*F53</f>
        <v>131.04057999999998</v>
      </c>
    </row>
    <row r="54" spans="1:8" ht="15.75" thickBot="1" x14ac:dyDescent="0.3">
      <c r="A54" s="175">
        <v>9</v>
      </c>
      <c r="B54" s="50" t="s">
        <v>32</v>
      </c>
      <c r="C54" s="46" t="s">
        <v>50</v>
      </c>
      <c r="D54" s="51">
        <f>Rubriques!F80</f>
        <v>737.11339999999996</v>
      </c>
      <c r="E54" s="167">
        <v>1000</v>
      </c>
      <c r="F54" s="167">
        <f t="shared" si="8"/>
        <v>173</v>
      </c>
      <c r="G54" s="51">
        <v>0</v>
      </c>
      <c r="H54" s="52">
        <f t="shared" ref="H54:H56" si="9">D54/E54*F54</f>
        <v>127.52061819999999</v>
      </c>
    </row>
    <row r="55" spans="1:8" ht="15.75" thickBot="1" x14ac:dyDescent="0.3">
      <c r="A55" s="175">
        <v>11</v>
      </c>
      <c r="B55" s="50" t="s">
        <v>34</v>
      </c>
      <c r="C55" s="46" t="s">
        <v>50</v>
      </c>
      <c r="D55" s="51">
        <f>Rubriques!F138</f>
        <v>2126.3599999999997</v>
      </c>
      <c r="E55" s="167">
        <v>1000</v>
      </c>
      <c r="F55" s="167">
        <v>173</v>
      </c>
      <c r="G55" s="51">
        <v>0</v>
      </c>
      <c r="H55" s="52">
        <f t="shared" si="9"/>
        <v>367.86027999999993</v>
      </c>
    </row>
    <row r="56" spans="1:8" ht="15.75" thickBot="1" x14ac:dyDescent="0.3">
      <c r="A56" s="175">
        <v>12</v>
      </c>
      <c r="B56" s="50" t="s">
        <v>36</v>
      </c>
      <c r="C56" s="50" t="s">
        <v>50</v>
      </c>
      <c r="D56" s="51">
        <f>Rubriques!F164</f>
        <v>63.74280000000001</v>
      </c>
      <c r="E56" s="167">
        <v>1000</v>
      </c>
      <c r="F56" s="167">
        <f t="shared" si="8"/>
        <v>173</v>
      </c>
      <c r="G56" s="51">
        <v>0</v>
      </c>
      <c r="H56" s="52">
        <f t="shared" si="9"/>
        <v>11.027504400000003</v>
      </c>
    </row>
    <row r="57" spans="1:8" ht="15.75" thickBot="1" x14ac:dyDescent="0.3">
      <c r="A57" s="175">
        <v>16</v>
      </c>
      <c r="B57" s="50" t="s">
        <v>161</v>
      </c>
      <c r="C57" s="50" t="s">
        <v>70</v>
      </c>
      <c r="D57" s="51">
        <f>Techem!D28</f>
        <v>954.81</v>
      </c>
      <c r="E57" s="168"/>
      <c r="F57" s="166" t="s">
        <v>160</v>
      </c>
      <c r="G57" s="170"/>
      <c r="H57" s="52">
        <f>D57</f>
        <v>954.81</v>
      </c>
    </row>
    <row r="58" spans="1:8" ht="15.75" thickBot="1" x14ac:dyDescent="0.3">
      <c r="A58" s="175">
        <v>30</v>
      </c>
      <c r="B58" s="50" t="s">
        <v>39</v>
      </c>
      <c r="C58" s="50" t="s">
        <v>123</v>
      </c>
      <c r="D58" s="51">
        <f>Rubriques!F180</f>
        <v>0</v>
      </c>
      <c r="E58" s="167">
        <v>0</v>
      </c>
      <c r="F58" s="166">
        <v>0</v>
      </c>
      <c r="G58" s="51">
        <f>D58*F58</f>
        <v>0</v>
      </c>
      <c r="H58" s="169"/>
    </row>
    <row r="59" spans="1:8" ht="15.75" thickBot="1" x14ac:dyDescent="0.3">
      <c r="A59" s="175">
        <v>31</v>
      </c>
      <c r="B59" s="50" t="s">
        <v>40</v>
      </c>
      <c r="C59" s="50" t="s">
        <v>50</v>
      </c>
      <c r="D59" s="51">
        <f>Rubriques!F174</f>
        <v>158.19999999999999</v>
      </c>
      <c r="E59" s="167">
        <v>1000</v>
      </c>
      <c r="F59" s="166">
        <v>173</v>
      </c>
      <c r="G59" s="51">
        <f>D59/E59*F59</f>
        <v>27.368599999999997</v>
      </c>
      <c r="H59" s="169"/>
    </row>
    <row r="60" spans="1:8" ht="15.75" thickBot="1" x14ac:dyDescent="0.3">
      <c r="A60" s="175">
        <v>32</v>
      </c>
      <c r="B60" s="50" t="s">
        <v>60</v>
      </c>
      <c r="C60" s="50" t="s">
        <v>50</v>
      </c>
      <c r="D60" s="51">
        <f>Rubriques!F16</f>
        <v>1111.8811000000001</v>
      </c>
      <c r="E60" s="167">
        <v>1000</v>
      </c>
      <c r="F60" s="166">
        <f>C48</f>
        <v>173</v>
      </c>
      <c r="G60" s="51">
        <f>D60/E60*F60</f>
        <v>192.35543029999999</v>
      </c>
      <c r="H60" s="169"/>
    </row>
    <row r="61" spans="1:8" ht="15.75" thickBot="1" x14ac:dyDescent="0.3">
      <c r="A61" s="176">
        <v>34</v>
      </c>
      <c r="B61" s="53" t="s">
        <v>59</v>
      </c>
      <c r="C61" s="53" t="s">
        <v>50</v>
      </c>
      <c r="D61" s="54">
        <f>Rubriques!F154</f>
        <v>0</v>
      </c>
      <c r="E61" s="172">
        <v>1000</v>
      </c>
      <c r="F61" s="166">
        <f t="shared" ref="F61" si="10">F50</f>
        <v>173</v>
      </c>
      <c r="G61" s="54">
        <f>D61/E61*F61</f>
        <v>0</v>
      </c>
      <c r="H61" s="173"/>
    </row>
    <row r="62" spans="1:8" ht="16.5" thickTop="1" thickBot="1" x14ac:dyDescent="0.3">
      <c r="A62" s="178"/>
      <c r="B62" s="178"/>
      <c r="C62" s="178"/>
      <c r="D62" s="178"/>
      <c r="E62" s="178"/>
      <c r="F62" s="182" t="s">
        <v>162</v>
      </c>
      <c r="G62" s="179">
        <f>SUM(G50:G61)</f>
        <v>219.72403029999998</v>
      </c>
      <c r="H62" s="180">
        <f>SUM(H50:H61)</f>
        <v>1894.5404293999998</v>
      </c>
    </row>
    <row r="63" spans="1:8" ht="15.75" thickBot="1" x14ac:dyDescent="0.3">
      <c r="A63" s="178"/>
      <c r="B63" s="178"/>
      <c r="C63" s="178"/>
      <c r="D63" s="178"/>
      <c r="E63" s="178"/>
      <c r="F63" s="183" t="s">
        <v>22</v>
      </c>
      <c r="G63" s="186"/>
      <c r="H63" s="181">
        <f>G62+H62</f>
        <v>2114.2644596999999</v>
      </c>
    </row>
    <row r="64" spans="1:8" ht="15.75" thickBot="1" x14ac:dyDescent="0.3">
      <c r="A64" s="178"/>
      <c r="B64" s="178"/>
      <c r="C64" s="178"/>
      <c r="D64" s="178"/>
      <c r="E64" s="178"/>
      <c r="F64" s="183" t="s">
        <v>163</v>
      </c>
      <c r="G64" s="186"/>
      <c r="H64" s="181">
        <f>Provisions!D19</f>
        <v>2160</v>
      </c>
    </row>
    <row r="65" spans="1:8" ht="19.5" thickBot="1" x14ac:dyDescent="0.3">
      <c r="A65" s="178"/>
      <c r="B65" s="178"/>
      <c r="C65" s="178"/>
      <c r="D65" s="178"/>
      <c r="E65" s="178"/>
      <c r="F65" s="184" t="s">
        <v>164</v>
      </c>
      <c r="G65" s="187"/>
      <c r="H65" s="185">
        <f>H63-H64</f>
        <v>-45.735540300000139</v>
      </c>
    </row>
    <row r="66" spans="1:8" ht="16.5" thickTop="1" thickBot="1" x14ac:dyDescent="0.3"/>
    <row r="67" spans="1:8" ht="16.5" thickTop="1" thickBot="1" x14ac:dyDescent="0.3">
      <c r="B67" s="188" t="s">
        <v>48</v>
      </c>
      <c r="C67" s="189" t="s">
        <v>54</v>
      </c>
      <c r="D67" s="194"/>
      <c r="E67" s="194"/>
      <c r="F67" s="194"/>
      <c r="G67" s="194"/>
      <c r="H67" s="194"/>
    </row>
    <row r="68" spans="1:8" ht="15.75" thickBot="1" x14ac:dyDescent="0.3">
      <c r="B68" s="190" t="s">
        <v>49</v>
      </c>
      <c r="C68" s="191" t="s">
        <v>45</v>
      </c>
      <c r="D68" s="194"/>
      <c r="E68" s="194"/>
      <c r="F68" s="194"/>
      <c r="G68" s="194"/>
      <c r="H68" s="194"/>
    </row>
    <row r="69" spans="1:8" ht="15.75" thickBot="1" x14ac:dyDescent="0.3">
      <c r="B69" s="192" t="s">
        <v>50</v>
      </c>
      <c r="C69" s="193">
        <v>165</v>
      </c>
      <c r="D69" s="195"/>
      <c r="E69" s="195"/>
      <c r="F69" s="195"/>
      <c r="G69" s="195"/>
      <c r="H69" s="195"/>
    </row>
    <row r="70" spans="1:8" ht="31.5" thickTop="1" thickBot="1" x14ac:dyDescent="0.3">
      <c r="A70" s="165" t="s">
        <v>61</v>
      </c>
      <c r="B70" s="157" t="s">
        <v>14</v>
      </c>
      <c r="C70" s="164" t="s">
        <v>122</v>
      </c>
      <c r="D70" s="164" t="s">
        <v>157</v>
      </c>
      <c r="E70" s="164" t="s">
        <v>63</v>
      </c>
      <c r="F70" s="164" t="s">
        <v>122</v>
      </c>
      <c r="G70" s="164" t="s">
        <v>159</v>
      </c>
      <c r="H70" s="177" t="s">
        <v>158</v>
      </c>
    </row>
    <row r="71" spans="1:8" ht="16.5" thickTop="1" thickBot="1" x14ac:dyDescent="0.3">
      <c r="A71" s="174">
        <v>1</v>
      </c>
      <c r="B71" s="46" t="s">
        <v>165</v>
      </c>
      <c r="C71" s="46" t="s">
        <v>50</v>
      </c>
      <c r="D71" s="47">
        <f>Rubriques!F200</f>
        <v>1440</v>
      </c>
      <c r="E71" s="167">
        <v>1000</v>
      </c>
      <c r="F71" s="167">
        <f>C69</f>
        <v>165</v>
      </c>
      <c r="G71" s="47">
        <v>0</v>
      </c>
      <c r="H71" s="48">
        <f t="shared" ref="H71:H73" si="11">D71/E71*F71</f>
        <v>237.6</v>
      </c>
    </row>
    <row r="72" spans="1:8" ht="15.75" thickBot="1" x14ac:dyDescent="0.3">
      <c r="A72" s="175">
        <v>3</v>
      </c>
      <c r="B72" s="50" t="s">
        <v>18</v>
      </c>
      <c r="C72" s="46" t="s">
        <v>50</v>
      </c>
      <c r="D72" s="51">
        <f>Rubriques!F128</f>
        <v>0</v>
      </c>
      <c r="E72" s="167">
        <v>1000</v>
      </c>
      <c r="F72" s="167">
        <f>C69</f>
        <v>165</v>
      </c>
      <c r="G72" s="51">
        <v>0</v>
      </c>
      <c r="H72" s="52">
        <f t="shared" si="11"/>
        <v>0</v>
      </c>
    </row>
    <row r="73" spans="1:8" ht="15.75" thickBot="1" x14ac:dyDescent="0.3">
      <c r="A73" s="175">
        <v>4</v>
      </c>
      <c r="B73" s="50" t="s">
        <v>26</v>
      </c>
      <c r="C73" s="46" t="s">
        <v>50</v>
      </c>
      <c r="D73" s="51">
        <f>Rubriques!F64</f>
        <v>307.29160000000002</v>
      </c>
      <c r="E73" s="167">
        <v>1000</v>
      </c>
      <c r="F73" s="167">
        <f t="shared" ref="F73:F77" si="12">F71</f>
        <v>165</v>
      </c>
      <c r="G73" s="51">
        <v>0</v>
      </c>
      <c r="H73" s="52">
        <f t="shared" si="11"/>
        <v>50.703113999999999</v>
      </c>
    </row>
    <row r="74" spans="1:8" ht="15.75" thickBot="1" x14ac:dyDescent="0.3">
      <c r="A74" s="175">
        <v>5</v>
      </c>
      <c r="B74" s="50" t="s">
        <v>28</v>
      </c>
      <c r="C74" s="46" t="s">
        <v>50</v>
      </c>
      <c r="D74" s="51">
        <f>Rubriques!F32</f>
        <v>757.45999999999992</v>
      </c>
      <c r="E74" s="171">
        <v>1000</v>
      </c>
      <c r="F74" s="167">
        <f t="shared" si="12"/>
        <v>165</v>
      </c>
      <c r="G74" s="51">
        <v>0</v>
      </c>
      <c r="H74" s="52">
        <f>D74/E74*F74</f>
        <v>124.98089999999999</v>
      </c>
    </row>
    <row r="75" spans="1:8" ht="15.75" thickBot="1" x14ac:dyDescent="0.3">
      <c r="A75" s="175">
        <v>9</v>
      </c>
      <c r="B75" s="50" t="s">
        <v>32</v>
      </c>
      <c r="C75" s="46" t="s">
        <v>50</v>
      </c>
      <c r="D75" s="51">
        <f>Rubriques!F80</f>
        <v>737.11339999999996</v>
      </c>
      <c r="E75" s="167">
        <v>1000</v>
      </c>
      <c r="F75" s="167">
        <f t="shared" si="12"/>
        <v>165</v>
      </c>
      <c r="G75" s="51">
        <v>0</v>
      </c>
      <c r="H75" s="52">
        <f t="shared" ref="H75:H77" si="13">D75/E75*F75</f>
        <v>121.62371099999999</v>
      </c>
    </row>
    <row r="76" spans="1:8" ht="15.75" thickBot="1" x14ac:dyDescent="0.3">
      <c r="A76" s="175">
        <v>11</v>
      </c>
      <c r="B76" s="50" t="s">
        <v>34</v>
      </c>
      <c r="C76" s="46" t="s">
        <v>50</v>
      </c>
      <c r="D76" s="51">
        <f>Rubriques!F138</f>
        <v>2126.3599999999997</v>
      </c>
      <c r="E76" s="167">
        <v>1000</v>
      </c>
      <c r="F76" s="167">
        <v>165</v>
      </c>
      <c r="G76" s="51">
        <v>0</v>
      </c>
      <c r="H76" s="52">
        <f t="shared" si="13"/>
        <v>350.84939999999995</v>
      </c>
    </row>
    <row r="77" spans="1:8" ht="15.75" thickBot="1" x14ac:dyDescent="0.3">
      <c r="A77" s="175">
        <v>12</v>
      </c>
      <c r="B77" s="50" t="s">
        <v>36</v>
      </c>
      <c r="C77" s="46" t="s">
        <v>50</v>
      </c>
      <c r="D77" s="51">
        <f>Rubriques!F164</f>
        <v>63.74280000000001</v>
      </c>
      <c r="E77" s="167">
        <v>1000</v>
      </c>
      <c r="F77" s="167">
        <f t="shared" si="12"/>
        <v>165</v>
      </c>
      <c r="G77" s="51">
        <v>0</v>
      </c>
      <c r="H77" s="52">
        <f t="shared" si="13"/>
        <v>10.517562000000003</v>
      </c>
    </row>
    <row r="78" spans="1:8" ht="15.75" thickBot="1" x14ac:dyDescent="0.3">
      <c r="A78" s="175">
        <v>16</v>
      </c>
      <c r="B78" s="50" t="s">
        <v>161</v>
      </c>
      <c r="C78" s="50" t="s">
        <v>70</v>
      </c>
      <c r="D78" s="51">
        <f>Techem!E28</f>
        <v>510.51</v>
      </c>
      <c r="E78" s="168"/>
      <c r="F78" s="166" t="s">
        <v>160</v>
      </c>
      <c r="G78" s="170"/>
      <c r="H78" s="52">
        <f>D78</f>
        <v>510.51</v>
      </c>
    </row>
    <row r="79" spans="1:8" ht="15.75" thickBot="1" x14ac:dyDescent="0.3">
      <c r="A79" s="175">
        <v>30</v>
      </c>
      <c r="B79" s="50" t="s">
        <v>39</v>
      </c>
      <c r="C79" s="50" t="s">
        <v>123</v>
      </c>
      <c r="D79" s="51">
        <f>Rubriques!F181</f>
        <v>0</v>
      </c>
      <c r="E79" s="167">
        <v>0</v>
      </c>
      <c r="F79" s="166">
        <v>0</v>
      </c>
      <c r="G79" s="51">
        <f>D79*F79</f>
        <v>0</v>
      </c>
      <c r="H79" s="169"/>
    </row>
    <row r="80" spans="1:8" ht="15.75" thickBot="1" x14ac:dyDescent="0.3">
      <c r="A80" s="175">
        <v>31</v>
      </c>
      <c r="B80" s="50" t="s">
        <v>40</v>
      </c>
      <c r="C80" s="50" t="s">
        <v>50</v>
      </c>
      <c r="D80" s="51">
        <f>Rubriques!F174</f>
        <v>158.19999999999999</v>
      </c>
      <c r="E80" s="167">
        <v>1000</v>
      </c>
      <c r="F80" s="166">
        <v>165</v>
      </c>
      <c r="G80" s="51">
        <f>D80/E80*F80</f>
        <v>26.102999999999998</v>
      </c>
      <c r="H80" s="169"/>
    </row>
    <row r="81" spans="1:8" ht="15.75" thickBot="1" x14ac:dyDescent="0.3">
      <c r="A81" s="175">
        <v>32</v>
      </c>
      <c r="B81" s="50" t="s">
        <v>60</v>
      </c>
      <c r="C81" s="50" t="s">
        <v>50</v>
      </c>
      <c r="D81" s="51">
        <f>Rubriques!F16</f>
        <v>1111.8811000000001</v>
      </c>
      <c r="E81" s="167">
        <v>1000</v>
      </c>
      <c r="F81" s="166">
        <f>C69</f>
        <v>165</v>
      </c>
      <c r="G81" s="51">
        <f>D81/E81*F81</f>
        <v>183.46038149999998</v>
      </c>
      <c r="H81" s="169"/>
    </row>
    <row r="82" spans="1:8" ht="15.75" thickBot="1" x14ac:dyDescent="0.3">
      <c r="A82" s="176">
        <v>34</v>
      </c>
      <c r="B82" s="53" t="s">
        <v>59</v>
      </c>
      <c r="C82" s="53" t="s">
        <v>50</v>
      </c>
      <c r="D82" s="54">
        <f>Rubriques!F154</f>
        <v>0</v>
      </c>
      <c r="E82" s="172">
        <v>1000</v>
      </c>
      <c r="F82" s="166">
        <f t="shared" ref="F82" si="14">F71</f>
        <v>165</v>
      </c>
      <c r="G82" s="54">
        <f>D82/E82*F82</f>
        <v>0</v>
      </c>
      <c r="H82" s="173"/>
    </row>
    <row r="83" spans="1:8" ht="16.5" thickTop="1" thickBot="1" x14ac:dyDescent="0.3">
      <c r="A83" s="178"/>
      <c r="B83" s="178"/>
      <c r="C83" s="178"/>
      <c r="D83" s="178"/>
      <c r="E83" s="178"/>
      <c r="F83" s="182" t="s">
        <v>162</v>
      </c>
      <c r="G83" s="179">
        <f>SUM(G71:G82)</f>
        <v>209.56338149999999</v>
      </c>
      <c r="H83" s="180">
        <f>SUM(H71:H82)</f>
        <v>1406.7846869999998</v>
      </c>
    </row>
    <row r="84" spans="1:8" ht="15.75" thickBot="1" x14ac:dyDescent="0.3">
      <c r="A84" s="178"/>
      <c r="B84" s="178"/>
      <c r="C84" s="178"/>
      <c r="D84" s="178"/>
      <c r="E84" s="178"/>
      <c r="F84" s="183" t="s">
        <v>22</v>
      </c>
      <c r="G84" s="186"/>
      <c r="H84" s="181">
        <f>G83+H83</f>
        <v>1616.3480685</v>
      </c>
    </row>
    <row r="85" spans="1:8" ht="15.75" thickBot="1" x14ac:dyDescent="0.3">
      <c r="A85" s="178"/>
      <c r="B85" s="178"/>
      <c r="C85" s="178"/>
      <c r="D85" s="178"/>
      <c r="E85" s="178"/>
      <c r="F85" s="183" t="s">
        <v>163</v>
      </c>
      <c r="G85" s="186"/>
      <c r="H85" s="181">
        <f>Provisions!E19</f>
        <v>2160</v>
      </c>
    </row>
    <row r="86" spans="1:8" ht="19.5" thickBot="1" x14ac:dyDescent="0.3">
      <c r="A86" s="178"/>
      <c r="B86" s="178"/>
      <c r="C86" s="178"/>
      <c r="D86" s="178"/>
      <c r="E86" s="178"/>
      <c r="F86" s="184" t="s">
        <v>164</v>
      </c>
      <c r="G86" s="187"/>
      <c r="H86" s="185">
        <f>H84-H85</f>
        <v>-543.65193150000005</v>
      </c>
    </row>
    <row r="87" spans="1:8" ht="16.5" thickTop="1" thickBot="1" x14ac:dyDescent="0.3"/>
    <row r="88" spans="1:8" ht="16.5" thickTop="1" thickBot="1" x14ac:dyDescent="0.3">
      <c r="B88" s="188" t="s">
        <v>48</v>
      </c>
      <c r="C88" s="189" t="s">
        <v>55</v>
      </c>
      <c r="D88" s="194"/>
      <c r="E88" s="194"/>
      <c r="F88" s="194"/>
      <c r="G88" s="194"/>
      <c r="H88" s="194"/>
    </row>
    <row r="89" spans="1:8" ht="15.75" thickBot="1" x14ac:dyDescent="0.3">
      <c r="B89" s="190" t="s">
        <v>49</v>
      </c>
      <c r="C89" s="191" t="s">
        <v>116</v>
      </c>
      <c r="D89" s="194"/>
      <c r="E89" s="194"/>
      <c r="F89" s="194"/>
      <c r="G89" s="194"/>
      <c r="H89" s="194"/>
    </row>
    <row r="90" spans="1:8" ht="15.75" thickBot="1" x14ac:dyDescent="0.3">
      <c r="B90" s="192" t="s">
        <v>50</v>
      </c>
      <c r="C90" s="193">
        <v>173</v>
      </c>
      <c r="D90" s="195"/>
      <c r="E90" s="195"/>
      <c r="F90" s="195"/>
      <c r="G90" s="195"/>
      <c r="H90" s="195"/>
    </row>
    <row r="91" spans="1:8" ht="31.5" thickTop="1" thickBot="1" x14ac:dyDescent="0.3">
      <c r="A91" s="165" t="s">
        <v>61</v>
      </c>
      <c r="B91" s="157" t="s">
        <v>14</v>
      </c>
      <c r="C91" s="164" t="s">
        <v>122</v>
      </c>
      <c r="D91" s="164" t="s">
        <v>157</v>
      </c>
      <c r="E91" s="164" t="s">
        <v>63</v>
      </c>
      <c r="F91" s="164" t="s">
        <v>122</v>
      </c>
      <c r="G91" s="164" t="s">
        <v>159</v>
      </c>
      <c r="H91" s="177" t="s">
        <v>158</v>
      </c>
    </row>
    <row r="92" spans="1:8" ht="16.5" thickTop="1" thickBot="1" x14ac:dyDescent="0.3">
      <c r="A92" s="174">
        <v>1</v>
      </c>
      <c r="B92" s="46" t="s">
        <v>165</v>
      </c>
      <c r="C92" s="46" t="s">
        <v>50</v>
      </c>
      <c r="D92" s="47">
        <f>Rubriques!F200</f>
        <v>1440</v>
      </c>
      <c r="E92" s="167">
        <v>1000</v>
      </c>
      <c r="F92" s="167">
        <f>C90</f>
        <v>173</v>
      </c>
      <c r="G92" s="47">
        <v>0</v>
      </c>
      <c r="H92" s="48">
        <f t="shared" ref="H92:H94" si="15">D92/E92*F92</f>
        <v>249.12</v>
      </c>
    </row>
    <row r="93" spans="1:8" ht="15.75" thickBot="1" x14ac:dyDescent="0.3">
      <c r="A93" s="175">
        <v>3</v>
      </c>
      <c r="B93" s="50" t="s">
        <v>18</v>
      </c>
      <c r="C93" s="46" t="s">
        <v>50</v>
      </c>
      <c r="D93" s="51">
        <f>Rubriques!F128</f>
        <v>0</v>
      </c>
      <c r="E93" s="167">
        <v>1000</v>
      </c>
      <c r="F93" s="167">
        <f>C90</f>
        <v>173</v>
      </c>
      <c r="G93" s="51">
        <v>0</v>
      </c>
      <c r="H93" s="52">
        <f t="shared" si="15"/>
        <v>0</v>
      </c>
    </row>
    <row r="94" spans="1:8" ht="15.75" thickBot="1" x14ac:dyDescent="0.3">
      <c r="A94" s="175">
        <v>4</v>
      </c>
      <c r="B94" s="50" t="s">
        <v>26</v>
      </c>
      <c r="C94" s="46" t="s">
        <v>50</v>
      </c>
      <c r="D94" s="51">
        <f>Rubriques!F64</f>
        <v>307.29160000000002</v>
      </c>
      <c r="E94" s="167">
        <v>1000</v>
      </c>
      <c r="F94" s="167">
        <f t="shared" ref="F94:F98" si="16">F92</f>
        <v>173</v>
      </c>
      <c r="G94" s="51">
        <v>0</v>
      </c>
      <c r="H94" s="52">
        <f t="shared" si="15"/>
        <v>53.1614468</v>
      </c>
    </row>
    <row r="95" spans="1:8" ht="15.75" thickBot="1" x14ac:dyDescent="0.3">
      <c r="A95" s="175">
        <v>5</v>
      </c>
      <c r="B95" s="50" t="s">
        <v>28</v>
      </c>
      <c r="C95" s="46" t="s">
        <v>50</v>
      </c>
      <c r="D95" s="51">
        <f>Rubriques!F32</f>
        <v>757.45999999999992</v>
      </c>
      <c r="E95" s="171">
        <v>1000</v>
      </c>
      <c r="F95" s="167">
        <f t="shared" si="16"/>
        <v>173</v>
      </c>
      <c r="G95" s="51">
        <v>0</v>
      </c>
      <c r="H95" s="52">
        <f>D95/E95*F95</f>
        <v>131.04057999999998</v>
      </c>
    </row>
    <row r="96" spans="1:8" ht="15.75" thickBot="1" x14ac:dyDescent="0.3">
      <c r="A96" s="175">
        <v>9</v>
      </c>
      <c r="B96" s="50" t="s">
        <v>32</v>
      </c>
      <c r="C96" s="46" t="s">
        <v>50</v>
      </c>
      <c r="D96" s="51">
        <f>Rubriques!F80</f>
        <v>737.11339999999996</v>
      </c>
      <c r="E96" s="167">
        <v>1000</v>
      </c>
      <c r="F96" s="167">
        <f t="shared" si="16"/>
        <v>173</v>
      </c>
      <c r="G96" s="51">
        <v>0</v>
      </c>
      <c r="H96" s="52">
        <f t="shared" ref="H96:H98" si="17">D96/E96*F96</f>
        <v>127.52061819999999</v>
      </c>
    </row>
    <row r="97" spans="1:8" ht="15.75" thickBot="1" x14ac:dyDescent="0.3">
      <c r="A97" s="175">
        <v>11</v>
      </c>
      <c r="B97" s="50" t="s">
        <v>34</v>
      </c>
      <c r="C97" s="46" t="s">
        <v>50</v>
      </c>
      <c r="D97" s="51">
        <f>Rubriques!F138</f>
        <v>2126.3599999999997</v>
      </c>
      <c r="E97" s="167">
        <v>1000</v>
      </c>
      <c r="F97" s="167">
        <v>173</v>
      </c>
      <c r="G97" s="51">
        <v>0</v>
      </c>
      <c r="H97" s="52">
        <f t="shared" si="17"/>
        <v>367.86027999999993</v>
      </c>
    </row>
    <row r="98" spans="1:8" ht="15.75" thickBot="1" x14ac:dyDescent="0.3">
      <c r="A98" s="175">
        <v>12</v>
      </c>
      <c r="B98" s="50" t="s">
        <v>36</v>
      </c>
      <c r="C98" s="46" t="s">
        <v>50</v>
      </c>
      <c r="D98" s="51">
        <f>Rubriques!F164</f>
        <v>63.74280000000001</v>
      </c>
      <c r="E98" s="167">
        <v>1000</v>
      </c>
      <c r="F98" s="167">
        <f t="shared" si="16"/>
        <v>173</v>
      </c>
      <c r="G98" s="51">
        <v>0</v>
      </c>
      <c r="H98" s="52">
        <f t="shared" si="17"/>
        <v>11.027504400000003</v>
      </c>
    </row>
    <row r="99" spans="1:8" ht="15.75" thickBot="1" x14ac:dyDescent="0.3">
      <c r="A99" s="175">
        <v>16</v>
      </c>
      <c r="B99" s="50" t="s">
        <v>161</v>
      </c>
      <c r="C99" s="50" t="s">
        <v>70</v>
      </c>
      <c r="D99" s="51">
        <f>Techem!F28</f>
        <v>536.94000000000005</v>
      </c>
      <c r="E99" s="168"/>
      <c r="F99" s="166" t="s">
        <v>160</v>
      </c>
      <c r="G99" s="170"/>
      <c r="H99" s="52">
        <f>D99</f>
        <v>536.94000000000005</v>
      </c>
    </row>
    <row r="100" spans="1:8" ht="15.75" thickBot="1" x14ac:dyDescent="0.3">
      <c r="A100" s="175">
        <v>30</v>
      </c>
      <c r="B100" s="50" t="s">
        <v>39</v>
      </c>
      <c r="C100" s="50" t="s">
        <v>123</v>
      </c>
      <c r="D100" s="51">
        <f>Rubriques!F182</f>
        <v>0</v>
      </c>
      <c r="E100" s="167">
        <v>0</v>
      </c>
      <c r="F100" s="166">
        <v>0</v>
      </c>
      <c r="G100" s="51">
        <f>D100*F100</f>
        <v>0</v>
      </c>
      <c r="H100" s="169"/>
    </row>
    <row r="101" spans="1:8" ht="15.75" thickBot="1" x14ac:dyDescent="0.3">
      <c r="A101" s="175">
        <v>31</v>
      </c>
      <c r="B101" s="50" t="s">
        <v>40</v>
      </c>
      <c r="C101" s="50" t="s">
        <v>50</v>
      </c>
      <c r="D101" s="51">
        <f>Rubriques!F174</f>
        <v>158.19999999999999</v>
      </c>
      <c r="E101" s="167">
        <v>1000</v>
      </c>
      <c r="F101" s="166">
        <v>173</v>
      </c>
      <c r="G101" s="51">
        <f>D101/E101*F101</f>
        <v>27.368599999999997</v>
      </c>
      <c r="H101" s="169"/>
    </row>
    <row r="102" spans="1:8" ht="15.75" thickBot="1" x14ac:dyDescent="0.3">
      <c r="A102" s="175">
        <v>32</v>
      </c>
      <c r="B102" s="50" t="s">
        <v>60</v>
      </c>
      <c r="C102" s="50" t="s">
        <v>50</v>
      </c>
      <c r="D102" s="51">
        <f>Rubriques!F16</f>
        <v>1111.8811000000001</v>
      </c>
      <c r="E102" s="167">
        <v>1000</v>
      </c>
      <c r="F102" s="166">
        <f>C90</f>
        <v>173</v>
      </c>
      <c r="G102" s="51">
        <f>D102/E102*F102</f>
        <v>192.35543029999999</v>
      </c>
      <c r="H102" s="169"/>
    </row>
    <row r="103" spans="1:8" ht="15.75" thickBot="1" x14ac:dyDescent="0.3">
      <c r="A103" s="176">
        <v>34</v>
      </c>
      <c r="B103" s="53" t="s">
        <v>59</v>
      </c>
      <c r="C103" s="53" t="s">
        <v>50</v>
      </c>
      <c r="D103" s="54">
        <f>Rubriques!F154</f>
        <v>0</v>
      </c>
      <c r="E103" s="172">
        <v>1000</v>
      </c>
      <c r="F103" s="166">
        <f t="shared" ref="F103" si="18">F92</f>
        <v>173</v>
      </c>
      <c r="G103" s="54">
        <f>D103/E103*F103</f>
        <v>0</v>
      </c>
      <c r="H103" s="173"/>
    </row>
    <row r="104" spans="1:8" ht="16.5" thickTop="1" thickBot="1" x14ac:dyDescent="0.3">
      <c r="A104" s="178"/>
      <c r="B104" s="178"/>
      <c r="C104" s="178"/>
      <c r="D104" s="178"/>
      <c r="E104" s="178"/>
      <c r="F104" s="182" t="s">
        <v>162</v>
      </c>
      <c r="G104" s="179">
        <f>SUM(G92:G103)</f>
        <v>219.72403029999998</v>
      </c>
      <c r="H104" s="180">
        <f>SUM(H92:H103)</f>
        <v>1476.6704293999999</v>
      </c>
    </row>
    <row r="105" spans="1:8" ht="15.75" thickBot="1" x14ac:dyDescent="0.3">
      <c r="A105" s="178"/>
      <c r="B105" s="178"/>
      <c r="C105" s="178"/>
      <c r="D105" s="178"/>
      <c r="E105" s="178"/>
      <c r="F105" s="183" t="s">
        <v>22</v>
      </c>
      <c r="G105" s="186"/>
      <c r="H105" s="181">
        <f>G104+H104</f>
        <v>1696.3944597</v>
      </c>
    </row>
    <row r="106" spans="1:8" ht="15.75" thickBot="1" x14ac:dyDescent="0.3">
      <c r="A106" s="178"/>
      <c r="B106" s="178"/>
      <c r="C106" s="178"/>
      <c r="D106" s="178"/>
      <c r="E106" s="178"/>
      <c r="F106" s="183" t="s">
        <v>163</v>
      </c>
      <c r="G106" s="186"/>
      <c r="H106" s="181">
        <f>Provisions!F19</f>
        <v>2040</v>
      </c>
    </row>
    <row r="107" spans="1:8" ht="19.5" thickBot="1" x14ac:dyDescent="0.3">
      <c r="A107" s="178"/>
      <c r="B107" s="178"/>
      <c r="C107" s="178"/>
      <c r="D107" s="178"/>
      <c r="E107" s="178"/>
      <c r="F107" s="184" t="s">
        <v>164</v>
      </c>
      <c r="G107" s="187"/>
      <c r="H107" s="185">
        <f>H105-H106</f>
        <v>-343.60554030000003</v>
      </c>
    </row>
    <row r="108" spans="1:8" ht="16.5" thickTop="1" thickBot="1" x14ac:dyDescent="0.3"/>
    <row r="109" spans="1:8" ht="16.5" thickTop="1" thickBot="1" x14ac:dyDescent="0.3">
      <c r="B109" s="188" t="s">
        <v>48</v>
      </c>
      <c r="C109" s="189" t="s">
        <v>56</v>
      </c>
      <c r="D109" s="194"/>
      <c r="E109" s="194"/>
      <c r="F109" s="194"/>
      <c r="G109" s="194"/>
      <c r="H109" s="194"/>
    </row>
    <row r="110" spans="1:8" ht="15.75" thickBot="1" x14ac:dyDescent="0.3">
      <c r="B110" s="190" t="s">
        <v>49</v>
      </c>
      <c r="C110" s="191" t="s">
        <v>46</v>
      </c>
      <c r="D110" s="194"/>
      <c r="E110" s="194"/>
      <c r="F110" s="194"/>
      <c r="G110" s="194"/>
      <c r="H110" s="194"/>
    </row>
    <row r="111" spans="1:8" ht="15.75" thickBot="1" x14ac:dyDescent="0.3">
      <c r="B111" s="192" t="s">
        <v>50</v>
      </c>
      <c r="C111" s="193">
        <v>171</v>
      </c>
      <c r="D111" s="195"/>
      <c r="E111" s="195"/>
      <c r="F111" s="195"/>
      <c r="G111" s="195"/>
      <c r="H111" s="195"/>
    </row>
    <row r="112" spans="1:8" ht="31.5" thickTop="1" thickBot="1" x14ac:dyDescent="0.3">
      <c r="A112" s="165" t="s">
        <v>61</v>
      </c>
      <c r="B112" s="157" t="s">
        <v>14</v>
      </c>
      <c r="C112" s="164" t="s">
        <v>122</v>
      </c>
      <c r="D112" s="164" t="s">
        <v>157</v>
      </c>
      <c r="E112" s="164" t="s">
        <v>63</v>
      </c>
      <c r="F112" s="164" t="s">
        <v>122</v>
      </c>
      <c r="G112" s="164" t="s">
        <v>159</v>
      </c>
      <c r="H112" s="177" t="s">
        <v>158</v>
      </c>
    </row>
    <row r="113" spans="1:8" ht="16.5" thickTop="1" thickBot="1" x14ac:dyDescent="0.3">
      <c r="A113" s="174">
        <v>1</v>
      </c>
      <c r="B113" s="46" t="s">
        <v>165</v>
      </c>
      <c r="C113" s="46" t="s">
        <v>50</v>
      </c>
      <c r="D113" s="47">
        <f>Rubriques!F200</f>
        <v>1440</v>
      </c>
      <c r="E113" s="167">
        <v>1000</v>
      </c>
      <c r="F113" s="167">
        <f>C111</f>
        <v>171</v>
      </c>
      <c r="G113" s="47">
        <v>0</v>
      </c>
      <c r="H113" s="48">
        <f t="shared" ref="H113:H115" si="19">D113/E113*F113</f>
        <v>246.23999999999998</v>
      </c>
    </row>
    <row r="114" spans="1:8" ht="15.75" thickBot="1" x14ac:dyDescent="0.3">
      <c r="A114" s="175">
        <v>3</v>
      </c>
      <c r="B114" s="50" t="s">
        <v>18</v>
      </c>
      <c r="C114" s="46" t="s">
        <v>50</v>
      </c>
      <c r="D114" s="51">
        <f>Rubriques!F128</f>
        <v>0</v>
      </c>
      <c r="E114" s="167">
        <v>1000</v>
      </c>
      <c r="F114" s="167">
        <f>C111</f>
        <v>171</v>
      </c>
      <c r="G114" s="51">
        <v>0</v>
      </c>
      <c r="H114" s="52">
        <f t="shared" si="19"/>
        <v>0</v>
      </c>
    </row>
    <row r="115" spans="1:8" ht="15.75" thickBot="1" x14ac:dyDescent="0.3">
      <c r="A115" s="175">
        <v>4</v>
      </c>
      <c r="B115" s="50" t="s">
        <v>26</v>
      </c>
      <c r="C115" s="46" t="s">
        <v>50</v>
      </c>
      <c r="D115" s="51">
        <f>Rubriques!F64</f>
        <v>307.29160000000002</v>
      </c>
      <c r="E115" s="167">
        <v>1000</v>
      </c>
      <c r="F115" s="167">
        <f t="shared" ref="F115:F117" si="20">F113</f>
        <v>171</v>
      </c>
      <c r="G115" s="51">
        <v>0</v>
      </c>
      <c r="H115" s="52">
        <f t="shared" si="19"/>
        <v>52.546863600000002</v>
      </c>
    </row>
    <row r="116" spans="1:8" ht="15.75" thickBot="1" x14ac:dyDescent="0.3">
      <c r="A116" s="175">
        <v>5</v>
      </c>
      <c r="B116" s="50" t="s">
        <v>28</v>
      </c>
      <c r="C116" s="46" t="s">
        <v>50</v>
      </c>
      <c r="D116" s="51">
        <f>Rubriques!F32</f>
        <v>757.45999999999992</v>
      </c>
      <c r="E116" s="171">
        <v>1000</v>
      </c>
      <c r="F116" s="167">
        <f t="shared" si="20"/>
        <v>171</v>
      </c>
      <c r="G116" s="51">
        <v>0</v>
      </c>
      <c r="H116" s="52">
        <f>D116/E116*F116</f>
        <v>129.52565999999999</v>
      </c>
    </row>
    <row r="117" spans="1:8" ht="15.75" thickBot="1" x14ac:dyDescent="0.3">
      <c r="A117" s="175">
        <v>9</v>
      </c>
      <c r="B117" s="50" t="s">
        <v>32</v>
      </c>
      <c r="C117" s="46" t="s">
        <v>50</v>
      </c>
      <c r="D117" s="51">
        <f>Rubriques!F80</f>
        <v>737.11339999999996</v>
      </c>
      <c r="E117" s="167">
        <v>1000</v>
      </c>
      <c r="F117" s="167">
        <f t="shared" si="20"/>
        <v>171</v>
      </c>
      <c r="G117" s="51">
        <v>0</v>
      </c>
      <c r="H117" s="52">
        <f t="shared" ref="H117:H119" si="21">D117/E117*F117</f>
        <v>126.04639139999999</v>
      </c>
    </row>
    <row r="118" spans="1:8" ht="15.75" thickBot="1" x14ac:dyDescent="0.3">
      <c r="A118" s="175">
        <v>11</v>
      </c>
      <c r="B118" s="50" t="s">
        <v>34</v>
      </c>
      <c r="C118" s="46" t="s">
        <v>50</v>
      </c>
      <c r="D118" s="51">
        <f>Rubriques!F138</f>
        <v>2126.3599999999997</v>
      </c>
      <c r="E118" s="167">
        <v>1000</v>
      </c>
      <c r="F118" s="167">
        <v>171</v>
      </c>
      <c r="G118" s="51">
        <v>0</v>
      </c>
      <c r="H118" s="52">
        <f t="shared" si="21"/>
        <v>363.60755999999992</v>
      </c>
    </row>
    <row r="119" spans="1:8" ht="15.75" thickBot="1" x14ac:dyDescent="0.3">
      <c r="A119" s="175">
        <v>12</v>
      </c>
      <c r="B119" s="50" t="s">
        <v>36</v>
      </c>
      <c r="C119" s="46" t="s">
        <v>50</v>
      </c>
      <c r="D119" s="51">
        <f>Rubriques!F164</f>
        <v>63.74280000000001</v>
      </c>
      <c r="E119" s="167">
        <v>1000</v>
      </c>
      <c r="F119" s="167">
        <v>171</v>
      </c>
      <c r="G119" s="51">
        <v>0</v>
      </c>
      <c r="H119" s="52">
        <f t="shared" si="21"/>
        <v>10.900018800000003</v>
      </c>
    </row>
    <row r="120" spans="1:8" ht="15.75" thickBot="1" x14ac:dyDescent="0.3">
      <c r="A120" s="175">
        <v>16</v>
      </c>
      <c r="B120" s="50" t="s">
        <v>161</v>
      </c>
      <c r="C120" s="50" t="s">
        <v>70</v>
      </c>
      <c r="D120" s="51">
        <f>Techem!G28</f>
        <v>961.24999999999989</v>
      </c>
      <c r="E120" s="168"/>
      <c r="F120" s="166" t="s">
        <v>160</v>
      </c>
      <c r="G120" s="170"/>
      <c r="H120" s="52">
        <f>D120</f>
        <v>961.24999999999989</v>
      </c>
    </row>
    <row r="121" spans="1:8" ht="15.75" thickBot="1" x14ac:dyDescent="0.3">
      <c r="A121" s="175">
        <v>30</v>
      </c>
      <c r="B121" s="50" t="s">
        <v>39</v>
      </c>
      <c r="C121" s="50" t="s">
        <v>123</v>
      </c>
      <c r="D121" s="51">
        <f>Rubriques!F183</f>
        <v>0</v>
      </c>
      <c r="E121" s="167">
        <v>0</v>
      </c>
      <c r="F121" s="166">
        <v>0</v>
      </c>
      <c r="G121" s="51">
        <f>D121*F121</f>
        <v>0</v>
      </c>
      <c r="H121" s="169"/>
    </row>
    <row r="122" spans="1:8" ht="15.75" thickBot="1" x14ac:dyDescent="0.3">
      <c r="A122" s="175">
        <v>31</v>
      </c>
      <c r="B122" s="50" t="s">
        <v>40</v>
      </c>
      <c r="C122" s="50" t="s">
        <v>50</v>
      </c>
      <c r="D122" s="51">
        <f>Rubriques!F174</f>
        <v>158.19999999999999</v>
      </c>
      <c r="E122" s="167">
        <v>1000</v>
      </c>
      <c r="F122" s="166">
        <v>171</v>
      </c>
      <c r="G122" s="51">
        <f>D122/E122*F122</f>
        <v>27.052199999999996</v>
      </c>
      <c r="H122" s="169"/>
    </row>
    <row r="123" spans="1:8" ht="15.75" thickBot="1" x14ac:dyDescent="0.3">
      <c r="A123" s="175">
        <v>32</v>
      </c>
      <c r="B123" s="50" t="s">
        <v>60</v>
      </c>
      <c r="C123" s="50" t="s">
        <v>50</v>
      </c>
      <c r="D123" s="51">
        <f>Rubriques!F16</f>
        <v>1111.8811000000001</v>
      </c>
      <c r="E123" s="167">
        <v>1000</v>
      </c>
      <c r="F123" s="166">
        <f>C111</f>
        <v>171</v>
      </c>
      <c r="G123" s="51">
        <f>D123/E123*F123</f>
        <v>190.13166809999998</v>
      </c>
      <c r="H123" s="169"/>
    </row>
    <row r="124" spans="1:8" ht="15.75" thickBot="1" x14ac:dyDescent="0.3">
      <c r="A124" s="176">
        <v>34</v>
      </c>
      <c r="B124" s="53" t="s">
        <v>59</v>
      </c>
      <c r="C124" s="53" t="s">
        <v>50</v>
      </c>
      <c r="D124" s="54">
        <f>Rubriques!F154</f>
        <v>0</v>
      </c>
      <c r="E124" s="172">
        <v>1000</v>
      </c>
      <c r="F124" s="166">
        <f t="shared" ref="F124" si="22">F113</f>
        <v>171</v>
      </c>
      <c r="G124" s="54">
        <f>D124/E124*F124</f>
        <v>0</v>
      </c>
      <c r="H124" s="173"/>
    </row>
    <row r="125" spans="1:8" ht="16.5" thickTop="1" thickBot="1" x14ac:dyDescent="0.3">
      <c r="A125" s="178"/>
      <c r="B125" s="178"/>
      <c r="C125" s="178"/>
      <c r="D125" s="178"/>
      <c r="E125" s="178"/>
      <c r="F125" s="182" t="s">
        <v>162</v>
      </c>
      <c r="G125" s="179">
        <f>SUM(G113:G124)</f>
        <v>217.18386809999998</v>
      </c>
      <c r="H125" s="180">
        <f>SUM(H113:H124)</f>
        <v>1890.1164937999997</v>
      </c>
    </row>
    <row r="126" spans="1:8" ht="15.75" thickBot="1" x14ac:dyDescent="0.3">
      <c r="A126" s="178"/>
      <c r="B126" s="178"/>
      <c r="C126" s="178"/>
      <c r="D126" s="178"/>
      <c r="E126" s="178"/>
      <c r="F126" s="183" t="s">
        <v>22</v>
      </c>
      <c r="G126" s="186"/>
      <c r="H126" s="181">
        <f>G125+H125</f>
        <v>2107.3003618999996</v>
      </c>
    </row>
    <row r="127" spans="1:8" ht="15.75" thickBot="1" x14ac:dyDescent="0.3">
      <c r="A127" s="178"/>
      <c r="B127" s="178"/>
      <c r="C127" s="178"/>
      <c r="D127" s="178"/>
      <c r="E127" s="178"/>
      <c r="F127" s="183" t="s">
        <v>163</v>
      </c>
      <c r="G127" s="186"/>
      <c r="H127" s="181">
        <f>Provisions!G19</f>
        <v>1920</v>
      </c>
    </row>
    <row r="128" spans="1:8" ht="19.5" thickBot="1" x14ac:dyDescent="0.3">
      <c r="A128" s="178"/>
      <c r="B128" s="178"/>
      <c r="C128" s="178"/>
      <c r="D128" s="178"/>
      <c r="E128" s="178"/>
      <c r="F128" s="184" t="s">
        <v>164</v>
      </c>
      <c r="G128" s="187"/>
      <c r="H128" s="185">
        <f>H126-H127</f>
        <v>187.30036189999964</v>
      </c>
    </row>
    <row r="129" spans="1:8" ht="16.5" thickTop="1" thickBot="1" x14ac:dyDescent="0.3"/>
    <row r="130" spans="1:8" x14ac:dyDescent="0.25">
      <c r="A130" s="197"/>
      <c r="B130" s="198" t="s">
        <v>58</v>
      </c>
      <c r="C130" s="211">
        <f>SUM(C133:C138)</f>
        <v>0</v>
      </c>
      <c r="D130" s="198"/>
      <c r="E130" s="198"/>
      <c r="F130" s="198"/>
      <c r="G130" s="198"/>
      <c r="H130" s="199"/>
    </row>
    <row r="131" spans="1:8" x14ac:dyDescent="0.25">
      <c r="A131" s="200"/>
      <c r="B131" s="201"/>
      <c r="C131" s="201"/>
      <c r="D131" s="201"/>
      <c r="E131" s="201"/>
      <c r="F131" s="201"/>
      <c r="G131" s="201"/>
      <c r="H131" s="202"/>
    </row>
    <row r="132" spans="1:8" x14ac:dyDescent="0.25">
      <c r="A132" s="203"/>
      <c r="B132" s="204"/>
      <c r="C132" s="205"/>
      <c r="D132" s="204"/>
      <c r="E132" s="204"/>
      <c r="F132" s="204"/>
      <c r="G132" s="204"/>
      <c r="H132" s="206"/>
    </row>
    <row r="133" spans="1:8" x14ac:dyDescent="0.25">
      <c r="A133" s="203" t="s">
        <v>51</v>
      </c>
      <c r="B133" s="204" t="s">
        <v>42</v>
      </c>
      <c r="C133" s="205">
        <v>0</v>
      </c>
      <c r="D133" s="204"/>
      <c r="E133" s="204"/>
      <c r="F133" s="204"/>
      <c r="G133" s="204"/>
      <c r="H133" s="206"/>
    </row>
    <row r="134" spans="1:8" x14ac:dyDescent="0.25">
      <c r="A134" s="203" t="s">
        <v>52</v>
      </c>
      <c r="B134" s="204" t="s">
        <v>43</v>
      </c>
      <c r="C134" s="205">
        <v>0</v>
      </c>
      <c r="D134" s="204"/>
      <c r="E134" s="204"/>
      <c r="F134" s="204"/>
      <c r="G134" s="204"/>
      <c r="H134" s="206"/>
    </row>
    <row r="135" spans="1:8" x14ac:dyDescent="0.25">
      <c r="A135" s="203" t="s">
        <v>53</v>
      </c>
      <c r="B135" s="204" t="s">
        <v>44</v>
      </c>
      <c r="C135" s="205">
        <v>0</v>
      </c>
      <c r="D135" s="204"/>
      <c r="E135" s="204"/>
      <c r="F135" s="204"/>
      <c r="G135" s="204"/>
      <c r="H135" s="206"/>
    </row>
    <row r="136" spans="1:8" x14ac:dyDescent="0.25">
      <c r="A136" s="203" t="s">
        <v>54</v>
      </c>
      <c r="B136" s="204" t="s">
        <v>45</v>
      </c>
      <c r="C136" s="205">
        <v>0</v>
      </c>
      <c r="D136" s="204"/>
      <c r="E136" s="204"/>
      <c r="F136" s="204"/>
      <c r="G136" s="204"/>
      <c r="H136" s="206"/>
    </row>
    <row r="137" spans="1:8" x14ac:dyDescent="0.25">
      <c r="A137" s="203" t="s">
        <v>55</v>
      </c>
      <c r="B137" s="204" t="s">
        <v>116</v>
      </c>
      <c r="C137" s="205">
        <v>0</v>
      </c>
      <c r="D137" s="204"/>
      <c r="E137" s="204"/>
      <c r="F137" s="204"/>
      <c r="G137" s="204"/>
      <c r="H137" s="206"/>
    </row>
    <row r="138" spans="1:8" ht="15.75" thickBot="1" x14ac:dyDescent="0.3">
      <c r="A138" s="207" t="s">
        <v>56</v>
      </c>
      <c r="B138" s="208" t="s">
        <v>46</v>
      </c>
      <c r="C138" s="209">
        <v>0</v>
      </c>
      <c r="D138" s="208"/>
      <c r="E138" s="208"/>
      <c r="F138" s="208"/>
      <c r="G138" s="208"/>
      <c r="H138" s="210"/>
    </row>
  </sheetData>
  <pageMargins left="0.70866141732283472" right="0.70866141732283472" top="3.9370078740157481" bottom="0.74803149606299213" header="0.31496062992125984" footer="0.31496062992125984"/>
  <pageSetup paperSize="9" scale="70" orientation="portrait" horizontalDpi="300" verticalDpi="300" r:id="rId1"/>
  <ignoredErrors>
    <ignoredError sqref="F9 F1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7">
    <tabColor theme="9"/>
  </sheetPr>
  <dimension ref="A1:I17"/>
  <sheetViews>
    <sheetView workbookViewId="0">
      <selection activeCell="A12" sqref="A12"/>
    </sheetView>
  </sheetViews>
  <sheetFormatPr baseColWidth="10" defaultColWidth="14.85546875" defaultRowHeight="15" x14ac:dyDescent="0.25"/>
  <sheetData>
    <row r="1" spans="1:9" ht="15.75" thickBot="1" x14ac:dyDescent="0.3"/>
    <row r="2" spans="1:9" ht="20.25" thickTop="1" thickBot="1" x14ac:dyDescent="0.3">
      <c r="A2" s="136" t="s">
        <v>213</v>
      </c>
      <c r="B2" s="138" t="s">
        <v>60</v>
      </c>
      <c r="C2" s="137"/>
      <c r="D2" s="14"/>
      <c r="E2" s="14"/>
      <c r="F2" s="14"/>
      <c r="G2" s="14"/>
      <c r="H2" s="139" t="s">
        <v>50</v>
      </c>
      <c r="I2" s="60"/>
    </row>
    <row r="3" spans="1:9" ht="15.75" thickBot="1" x14ac:dyDescent="0.3">
      <c r="A3" s="2" t="s">
        <v>1</v>
      </c>
      <c r="B3" s="3" t="s">
        <v>67</v>
      </c>
      <c r="C3" s="3" t="s">
        <v>0</v>
      </c>
      <c r="D3" s="3" t="s">
        <v>90</v>
      </c>
      <c r="E3" s="3" t="s">
        <v>91</v>
      </c>
      <c r="F3" s="3" t="s">
        <v>62</v>
      </c>
      <c r="G3" s="3" t="s">
        <v>68</v>
      </c>
      <c r="H3" s="3" t="s">
        <v>16</v>
      </c>
      <c r="I3" s="4" t="s">
        <v>19</v>
      </c>
    </row>
    <row r="4" spans="1:9" x14ac:dyDescent="0.25">
      <c r="A4" s="111" t="s">
        <v>2</v>
      </c>
      <c r="B4" s="122" t="s">
        <v>84</v>
      </c>
      <c r="C4" s="125" t="s">
        <v>84</v>
      </c>
      <c r="D4" s="122"/>
      <c r="E4" s="130"/>
      <c r="F4" s="105">
        <v>0</v>
      </c>
      <c r="G4" s="101">
        <v>0.21</v>
      </c>
      <c r="H4" s="79">
        <f>F4+(F4*G4)</f>
        <v>0</v>
      </c>
      <c r="I4" s="80" t="s">
        <v>84</v>
      </c>
    </row>
    <row r="5" spans="1:9" x14ac:dyDescent="0.25">
      <c r="A5" s="111" t="s">
        <v>3</v>
      </c>
      <c r="B5" s="122" t="s">
        <v>84</v>
      </c>
      <c r="C5" s="125" t="s">
        <v>84</v>
      </c>
      <c r="D5" s="122"/>
      <c r="E5" s="130"/>
      <c r="F5" s="105">
        <v>0</v>
      </c>
      <c r="G5" s="101">
        <v>0.21</v>
      </c>
      <c r="H5" s="79">
        <f t="shared" ref="H5:H15" si="0">F5+(F5*G5)</f>
        <v>0</v>
      </c>
      <c r="I5" s="131" t="s">
        <v>84</v>
      </c>
    </row>
    <row r="6" spans="1:9" x14ac:dyDescent="0.25">
      <c r="A6" s="111" t="s">
        <v>4</v>
      </c>
      <c r="B6" s="122" t="s">
        <v>84</v>
      </c>
      <c r="C6" s="125" t="s">
        <v>84</v>
      </c>
      <c r="D6" s="122"/>
      <c r="E6" s="130"/>
      <c r="F6" s="105">
        <v>0</v>
      </c>
      <c r="G6" s="101">
        <v>0.21</v>
      </c>
      <c r="H6" s="79">
        <f t="shared" si="0"/>
        <v>0</v>
      </c>
      <c r="I6" s="80" t="s">
        <v>84</v>
      </c>
    </row>
    <row r="7" spans="1:9" x14ac:dyDescent="0.25">
      <c r="A7" s="111" t="s">
        <v>5</v>
      </c>
      <c r="B7" s="122" t="s">
        <v>84</v>
      </c>
      <c r="C7" s="125" t="s">
        <v>84</v>
      </c>
      <c r="D7" s="122"/>
      <c r="E7" s="130"/>
      <c r="F7" s="105">
        <v>0</v>
      </c>
      <c r="G7" s="101">
        <v>0.21</v>
      </c>
      <c r="H7" s="79">
        <f t="shared" si="0"/>
        <v>0</v>
      </c>
      <c r="I7" s="131" t="s">
        <v>84</v>
      </c>
    </row>
    <row r="8" spans="1:9" x14ac:dyDescent="0.25">
      <c r="A8" s="111" t="s">
        <v>6</v>
      </c>
      <c r="B8" s="122" t="s">
        <v>84</v>
      </c>
      <c r="C8" s="125" t="s">
        <v>84</v>
      </c>
      <c r="D8" s="122"/>
      <c r="E8" s="130"/>
      <c r="F8" s="105">
        <v>0</v>
      </c>
      <c r="G8" s="101">
        <v>0.21</v>
      </c>
      <c r="H8" s="79">
        <f t="shared" si="0"/>
        <v>0</v>
      </c>
      <c r="I8" s="80" t="s">
        <v>84</v>
      </c>
    </row>
    <row r="9" spans="1:9" x14ac:dyDescent="0.25">
      <c r="A9" s="111" t="s">
        <v>7</v>
      </c>
      <c r="B9" s="122" t="s">
        <v>84</v>
      </c>
      <c r="C9" s="125" t="s">
        <v>84</v>
      </c>
      <c r="D9" s="122"/>
      <c r="E9" s="130"/>
      <c r="F9" s="105">
        <v>0</v>
      </c>
      <c r="G9" s="101">
        <v>0.21</v>
      </c>
      <c r="H9" s="79">
        <f t="shared" si="0"/>
        <v>0</v>
      </c>
      <c r="I9" s="80" t="s">
        <v>84</v>
      </c>
    </row>
    <row r="10" spans="1:9" x14ac:dyDescent="0.25">
      <c r="A10" s="111" t="s">
        <v>8</v>
      </c>
      <c r="B10" s="122" t="s">
        <v>84</v>
      </c>
      <c r="C10" s="125" t="s">
        <v>84</v>
      </c>
      <c r="D10" s="122"/>
      <c r="E10" s="130"/>
      <c r="F10" s="105">
        <v>0</v>
      </c>
      <c r="G10" s="101">
        <v>0.21</v>
      </c>
      <c r="H10" s="79">
        <f t="shared" si="0"/>
        <v>0</v>
      </c>
      <c r="I10" s="80" t="s">
        <v>84</v>
      </c>
    </row>
    <row r="11" spans="1:9" x14ac:dyDescent="0.25">
      <c r="A11" s="111" t="s">
        <v>9</v>
      </c>
      <c r="B11" s="122" t="s">
        <v>84</v>
      </c>
      <c r="C11" s="125" t="s">
        <v>84</v>
      </c>
      <c r="D11" s="122"/>
      <c r="E11" s="130"/>
      <c r="F11" s="105">
        <v>0</v>
      </c>
      <c r="G11" s="101">
        <v>0.21</v>
      </c>
      <c r="H11" s="79">
        <f t="shared" si="0"/>
        <v>0</v>
      </c>
      <c r="I11" s="80" t="s">
        <v>84</v>
      </c>
    </row>
    <row r="12" spans="1:9" x14ac:dyDescent="0.25">
      <c r="A12" s="111" t="s">
        <v>10</v>
      </c>
      <c r="B12" s="122" t="s">
        <v>84</v>
      </c>
      <c r="C12" s="125">
        <v>42626</v>
      </c>
      <c r="D12" s="122" t="s">
        <v>92</v>
      </c>
      <c r="E12" s="130" t="s">
        <v>274</v>
      </c>
      <c r="F12" s="105">
        <v>863.58</v>
      </c>
      <c r="G12" s="101">
        <v>0.21</v>
      </c>
      <c r="H12" s="79">
        <f t="shared" si="0"/>
        <v>1044.9318000000001</v>
      </c>
      <c r="I12" s="80" t="s">
        <v>84</v>
      </c>
    </row>
    <row r="13" spans="1:9" x14ac:dyDescent="0.25">
      <c r="A13" s="111" t="s">
        <v>11</v>
      </c>
      <c r="B13" s="122" t="s">
        <v>84</v>
      </c>
      <c r="C13" s="125" t="s">
        <v>84</v>
      </c>
      <c r="D13" s="122"/>
      <c r="E13" s="130"/>
      <c r="F13" s="105">
        <v>0</v>
      </c>
      <c r="G13" s="101">
        <v>0.21</v>
      </c>
      <c r="H13" s="79">
        <f t="shared" si="0"/>
        <v>0</v>
      </c>
      <c r="I13" s="80" t="s">
        <v>84</v>
      </c>
    </row>
    <row r="14" spans="1:9" x14ac:dyDescent="0.25">
      <c r="A14" s="111" t="s">
        <v>12</v>
      </c>
      <c r="B14" s="122" t="s">
        <v>84</v>
      </c>
      <c r="C14" s="125" t="s">
        <v>84</v>
      </c>
      <c r="D14" s="122"/>
      <c r="E14" s="130"/>
      <c r="F14" s="105">
        <v>0</v>
      </c>
      <c r="G14" s="101">
        <v>0.21</v>
      </c>
      <c r="H14" s="79">
        <f t="shared" si="0"/>
        <v>0</v>
      </c>
      <c r="I14" s="80" t="s">
        <v>84</v>
      </c>
    </row>
    <row r="15" spans="1:9" ht="15.75" thickBot="1" x14ac:dyDescent="0.3">
      <c r="A15" s="111" t="s">
        <v>13</v>
      </c>
      <c r="B15" s="122" t="s">
        <v>84</v>
      </c>
      <c r="C15" s="125">
        <v>42350</v>
      </c>
      <c r="D15" s="122" t="s">
        <v>92</v>
      </c>
      <c r="E15" s="130" t="s">
        <v>273</v>
      </c>
      <c r="F15" s="105">
        <v>55.33</v>
      </c>
      <c r="G15" s="101">
        <v>0.21</v>
      </c>
      <c r="H15" s="79">
        <f t="shared" si="0"/>
        <v>66.949299999999994</v>
      </c>
      <c r="I15" s="80" t="s">
        <v>84</v>
      </c>
    </row>
    <row r="16" spans="1:9" ht="15.75" thickBot="1" x14ac:dyDescent="0.3">
      <c r="A16" s="7"/>
      <c r="B16" s="8"/>
      <c r="C16" s="8"/>
      <c r="D16" s="8"/>
      <c r="E16" s="74"/>
      <c r="F16" s="69">
        <f>SUM(F4:F15)</f>
        <v>918.91000000000008</v>
      </c>
      <c r="G16" s="42" t="s">
        <v>22</v>
      </c>
      <c r="H16" s="43">
        <f>SUM(H4:H15)</f>
        <v>1111.8811000000001</v>
      </c>
      <c r="I16" s="9"/>
    </row>
    <row r="17" ht="15.75" thickTop="1" x14ac:dyDescent="0.25"/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FFFF00"/>
  </sheetPr>
  <dimension ref="A1:H18"/>
  <sheetViews>
    <sheetView workbookViewId="0">
      <selection activeCell="E16" sqref="E16"/>
    </sheetView>
  </sheetViews>
  <sheetFormatPr baseColWidth="10" defaultColWidth="14.85546875" defaultRowHeight="15" x14ac:dyDescent="0.25"/>
  <sheetData>
    <row r="1" spans="1:8" ht="15.75" thickBot="1" x14ac:dyDescent="0.3"/>
    <row r="2" spans="1:8" ht="20.25" thickTop="1" thickBot="1" x14ac:dyDescent="0.3">
      <c r="A2" s="136" t="s">
        <v>93</v>
      </c>
      <c r="B2" s="138" t="s">
        <v>28</v>
      </c>
      <c r="C2" s="137"/>
      <c r="D2" s="14"/>
      <c r="E2" s="14"/>
      <c r="F2" s="139" t="s">
        <v>70</v>
      </c>
      <c r="G2" s="60"/>
    </row>
    <row r="3" spans="1:8" ht="15.75" thickBot="1" x14ac:dyDescent="0.3">
      <c r="A3" s="2" t="s">
        <v>1</v>
      </c>
      <c r="B3" s="3" t="s">
        <v>67</v>
      </c>
      <c r="C3" s="3" t="s">
        <v>0</v>
      </c>
      <c r="D3" s="3" t="s">
        <v>62</v>
      </c>
      <c r="E3" s="3" t="s">
        <v>68</v>
      </c>
      <c r="F3" s="3" t="s">
        <v>16</v>
      </c>
      <c r="G3" s="4" t="s">
        <v>19</v>
      </c>
    </row>
    <row r="4" spans="1:8" x14ac:dyDescent="0.25">
      <c r="A4" s="111" t="s">
        <v>2</v>
      </c>
      <c r="B4" s="122" t="s">
        <v>255</v>
      </c>
      <c r="C4" s="125">
        <v>42383</v>
      </c>
      <c r="D4" s="126">
        <v>55.5</v>
      </c>
      <c r="E4" s="124">
        <v>0.21</v>
      </c>
      <c r="F4" s="79">
        <f>D4+(D4*E4)</f>
        <v>67.155000000000001</v>
      </c>
      <c r="G4" s="80" t="s">
        <v>86</v>
      </c>
    </row>
    <row r="5" spans="1:8" x14ac:dyDescent="0.25">
      <c r="A5" s="111" t="s">
        <v>3</v>
      </c>
      <c r="B5" s="122" t="s">
        <v>256</v>
      </c>
      <c r="C5" s="125">
        <v>42414</v>
      </c>
      <c r="D5" s="126">
        <v>55.5</v>
      </c>
      <c r="E5" s="124">
        <v>0.21</v>
      </c>
      <c r="F5" s="79">
        <f t="shared" ref="F5:F15" si="0">D5+(D5*E5)</f>
        <v>67.155000000000001</v>
      </c>
      <c r="G5" s="80" t="s">
        <v>86</v>
      </c>
    </row>
    <row r="6" spans="1:8" x14ac:dyDescent="0.25">
      <c r="A6" s="111" t="s">
        <v>4</v>
      </c>
      <c r="B6" s="122" t="s">
        <v>257</v>
      </c>
      <c r="C6" s="125">
        <v>42435</v>
      </c>
      <c r="D6" s="126">
        <v>38</v>
      </c>
      <c r="E6" s="124">
        <v>0.21</v>
      </c>
      <c r="F6" s="79">
        <f t="shared" si="0"/>
        <v>45.98</v>
      </c>
      <c r="G6" s="80" t="s">
        <v>86</v>
      </c>
      <c r="H6" s="75"/>
    </row>
    <row r="7" spans="1:8" x14ac:dyDescent="0.25">
      <c r="A7" s="111" t="s">
        <v>5</v>
      </c>
      <c r="B7" s="122" t="s">
        <v>258</v>
      </c>
      <c r="C7" s="125">
        <v>42474</v>
      </c>
      <c r="D7" s="126">
        <v>53</v>
      </c>
      <c r="E7" s="124">
        <v>0.21</v>
      </c>
      <c r="F7" s="79">
        <f t="shared" si="0"/>
        <v>64.13</v>
      </c>
      <c r="G7" s="80" t="s">
        <v>86</v>
      </c>
    </row>
    <row r="8" spans="1:8" x14ac:dyDescent="0.25">
      <c r="A8" s="111" t="s">
        <v>6</v>
      </c>
      <c r="B8" s="122" t="s">
        <v>259</v>
      </c>
      <c r="C8" s="125">
        <v>42506</v>
      </c>
      <c r="D8" s="126">
        <v>53</v>
      </c>
      <c r="E8" s="124">
        <v>0.21</v>
      </c>
      <c r="F8" s="79">
        <f t="shared" si="0"/>
        <v>64.13</v>
      </c>
      <c r="G8" s="80" t="s">
        <v>86</v>
      </c>
    </row>
    <row r="9" spans="1:8" x14ac:dyDescent="0.25">
      <c r="A9" s="111" t="s">
        <v>7</v>
      </c>
      <c r="B9" s="122" t="s">
        <v>260</v>
      </c>
      <c r="C9" s="125">
        <v>42535</v>
      </c>
      <c r="D9" s="126">
        <v>53</v>
      </c>
      <c r="E9" s="124">
        <v>0.21</v>
      </c>
      <c r="F9" s="79">
        <f t="shared" si="0"/>
        <v>64.13</v>
      </c>
      <c r="G9" s="80" t="s">
        <v>86</v>
      </c>
    </row>
    <row r="10" spans="1:8" x14ac:dyDescent="0.25">
      <c r="A10" s="111" t="s">
        <v>8</v>
      </c>
      <c r="B10" s="122" t="s">
        <v>261</v>
      </c>
      <c r="C10" s="125">
        <v>42565</v>
      </c>
      <c r="D10" s="126">
        <v>53</v>
      </c>
      <c r="E10" s="124">
        <v>0.21</v>
      </c>
      <c r="F10" s="79">
        <f t="shared" si="0"/>
        <v>64.13</v>
      </c>
      <c r="G10" s="80" t="s">
        <v>86</v>
      </c>
    </row>
    <row r="11" spans="1:8" x14ac:dyDescent="0.25">
      <c r="A11" s="111" t="s">
        <v>9</v>
      </c>
      <c r="B11" s="122" t="s">
        <v>262</v>
      </c>
      <c r="C11" s="125">
        <v>42597</v>
      </c>
      <c r="D11" s="126">
        <v>53</v>
      </c>
      <c r="E11" s="124">
        <v>0.21</v>
      </c>
      <c r="F11" s="79">
        <f t="shared" si="0"/>
        <v>64.13</v>
      </c>
      <c r="G11" s="80" t="s">
        <v>86</v>
      </c>
    </row>
    <row r="12" spans="1:8" x14ac:dyDescent="0.25">
      <c r="A12" s="111" t="s">
        <v>10</v>
      </c>
      <c r="B12" s="122" t="s">
        <v>263</v>
      </c>
      <c r="C12" s="125">
        <v>42627</v>
      </c>
      <c r="D12" s="126">
        <v>53</v>
      </c>
      <c r="E12" s="124">
        <v>0.21</v>
      </c>
      <c r="F12" s="79">
        <f t="shared" si="0"/>
        <v>64.13</v>
      </c>
      <c r="G12" s="80" t="s">
        <v>86</v>
      </c>
    </row>
    <row r="13" spans="1:8" x14ac:dyDescent="0.25">
      <c r="A13" s="111" t="s">
        <v>11</v>
      </c>
      <c r="B13" s="122" t="s">
        <v>264</v>
      </c>
      <c r="C13" s="125">
        <v>42659</v>
      </c>
      <c r="D13" s="126">
        <v>53</v>
      </c>
      <c r="E13" s="124">
        <v>0.21</v>
      </c>
      <c r="F13" s="79">
        <f t="shared" si="0"/>
        <v>64.13</v>
      </c>
      <c r="G13" s="80" t="s">
        <v>86</v>
      </c>
    </row>
    <row r="14" spans="1:8" x14ac:dyDescent="0.25">
      <c r="A14" s="111" t="s">
        <v>12</v>
      </c>
      <c r="B14" s="122" t="s">
        <v>265</v>
      </c>
      <c r="C14" s="125">
        <v>42688</v>
      </c>
      <c r="D14" s="126">
        <v>53</v>
      </c>
      <c r="E14" s="124">
        <v>0.21</v>
      </c>
      <c r="F14" s="79">
        <f t="shared" si="0"/>
        <v>64.13</v>
      </c>
      <c r="G14" s="80" t="s">
        <v>86</v>
      </c>
    </row>
    <row r="15" spans="1:8" x14ac:dyDescent="0.25">
      <c r="A15" s="111" t="s">
        <v>13</v>
      </c>
      <c r="B15" s="122" t="s">
        <v>266</v>
      </c>
      <c r="C15" s="125">
        <v>42718</v>
      </c>
      <c r="D15" s="126">
        <v>53</v>
      </c>
      <c r="E15" s="124">
        <v>0.21</v>
      </c>
      <c r="F15" s="79">
        <f t="shared" si="0"/>
        <v>64.13</v>
      </c>
      <c r="G15" s="80" t="s">
        <v>86</v>
      </c>
    </row>
    <row r="16" spans="1:8" ht="15.75" thickBot="1" x14ac:dyDescent="0.3">
      <c r="A16" s="318" t="s">
        <v>227</v>
      </c>
      <c r="B16" s="122"/>
      <c r="C16" s="125"/>
      <c r="D16" s="126">
        <v>0</v>
      </c>
      <c r="E16" s="124">
        <v>0.21</v>
      </c>
      <c r="F16" s="79">
        <f t="shared" ref="F16" si="1">D16+(D16*E16)</f>
        <v>0</v>
      </c>
      <c r="G16" s="80" t="s">
        <v>228</v>
      </c>
    </row>
    <row r="17" spans="1:7" ht="15.75" thickBot="1" x14ac:dyDescent="0.3">
      <c r="A17" s="7"/>
      <c r="B17" s="8"/>
      <c r="C17" s="8"/>
      <c r="D17" s="69">
        <f>SUM(D4:D15)</f>
        <v>626</v>
      </c>
      <c r="E17" s="42" t="s">
        <v>22</v>
      </c>
      <c r="F17" s="43">
        <f>SUM(F4:F16)</f>
        <v>757.45999999999992</v>
      </c>
      <c r="G17" s="9"/>
    </row>
    <row r="18" spans="1:7" ht="15.75" thickTop="1" x14ac:dyDescent="0.25"/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rgb="FF00B050"/>
  </sheetPr>
  <dimension ref="A1:I30"/>
  <sheetViews>
    <sheetView workbookViewId="0">
      <selection activeCell="D26" sqref="D26"/>
    </sheetView>
  </sheetViews>
  <sheetFormatPr baseColWidth="10" defaultColWidth="14.85546875" defaultRowHeight="15" x14ac:dyDescent="0.25"/>
  <sheetData>
    <row r="1" spans="1:9" ht="15.75" thickBot="1" x14ac:dyDescent="0.3"/>
    <row r="2" spans="1:9" ht="20.25" thickTop="1" thickBot="1" x14ac:dyDescent="0.3">
      <c r="A2" s="136" t="s">
        <v>214</v>
      </c>
      <c r="B2" s="138" t="s">
        <v>30</v>
      </c>
      <c r="C2" s="137"/>
      <c r="D2" s="14"/>
      <c r="E2" s="14"/>
      <c r="F2" s="14"/>
      <c r="G2" s="14"/>
      <c r="H2" s="139" t="s">
        <v>70</v>
      </c>
      <c r="I2" s="60"/>
    </row>
    <row r="3" spans="1:9" ht="15.75" thickBot="1" x14ac:dyDescent="0.3">
      <c r="A3" s="2" t="s">
        <v>1</v>
      </c>
      <c r="B3" s="3" t="s">
        <v>67</v>
      </c>
      <c r="C3" s="3" t="s">
        <v>0</v>
      </c>
      <c r="D3" s="3" t="s">
        <v>65</v>
      </c>
      <c r="E3" s="3" t="s">
        <v>66</v>
      </c>
      <c r="F3" s="3" t="s">
        <v>62</v>
      </c>
      <c r="G3" s="3" t="s">
        <v>68</v>
      </c>
      <c r="H3" s="3" t="s">
        <v>16</v>
      </c>
      <c r="I3" s="4" t="s">
        <v>19</v>
      </c>
    </row>
    <row r="4" spans="1:9" x14ac:dyDescent="0.25">
      <c r="A4" s="111" t="s">
        <v>2</v>
      </c>
      <c r="B4" s="130" t="s">
        <v>267</v>
      </c>
      <c r="C4" s="81">
        <v>42382</v>
      </c>
      <c r="D4" s="76">
        <v>0</v>
      </c>
      <c r="E4" s="77">
        <v>0</v>
      </c>
      <c r="F4" s="78">
        <f>H4/1.06</f>
        <v>281.55660377358487</v>
      </c>
      <c r="G4" s="82">
        <v>0.06</v>
      </c>
      <c r="H4" s="79">
        <v>298.45</v>
      </c>
      <c r="I4" s="80" t="s">
        <v>84</v>
      </c>
    </row>
    <row r="5" spans="1:9" x14ac:dyDescent="0.25">
      <c r="A5" s="111" t="s">
        <v>3</v>
      </c>
      <c r="B5" s="130" t="s">
        <v>84</v>
      </c>
      <c r="C5" s="81" t="s">
        <v>84</v>
      </c>
      <c r="D5" s="76">
        <v>0</v>
      </c>
      <c r="E5" s="77">
        <v>0</v>
      </c>
      <c r="F5" s="78">
        <f t="shared" ref="F5:F15" si="0">H5/1.06</f>
        <v>0</v>
      </c>
      <c r="G5" s="82">
        <v>0.06</v>
      </c>
      <c r="H5" s="79">
        <v>0</v>
      </c>
      <c r="I5" s="80" t="s">
        <v>84</v>
      </c>
    </row>
    <row r="6" spans="1:9" x14ac:dyDescent="0.25">
      <c r="A6" s="111" t="s">
        <v>4</v>
      </c>
      <c r="B6" s="130" t="s">
        <v>84</v>
      </c>
      <c r="C6" s="81" t="s">
        <v>84</v>
      </c>
      <c r="D6" s="76">
        <v>0</v>
      </c>
      <c r="E6" s="77">
        <v>0</v>
      </c>
      <c r="F6" s="78">
        <f t="shared" si="0"/>
        <v>0</v>
      </c>
      <c r="G6" s="82">
        <v>0.06</v>
      </c>
      <c r="H6" s="79">
        <v>0</v>
      </c>
      <c r="I6" s="80" t="s">
        <v>84</v>
      </c>
    </row>
    <row r="7" spans="1:9" x14ac:dyDescent="0.25">
      <c r="A7" s="111" t="s">
        <v>5</v>
      </c>
      <c r="B7" s="130" t="s">
        <v>268</v>
      </c>
      <c r="C7" s="81">
        <v>42473</v>
      </c>
      <c r="D7" s="76">
        <v>0</v>
      </c>
      <c r="E7" s="77">
        <v>0</v>
      </c>
      <c r="F7" s="78">
        <f t="shared" si="0"/>
        <v>281.55660377358487</v>
      </c>
      <c r="G7" s="82">
        <v>0.06</v>
      </c>
      <c r="H7" s="79">
        <v>298.45</v>
      </c>
      <c r="I7" s="80" t="s">
        <v>84</v>
      </c>
    </row>
    <row r="8" spans="1:9" x14ac:dyDescent="0.25">
      <c r="A8" s="111" t="s">
        <v>6</v>
      </c>
      <c r="B8" s="130" t="s">
        <v>84</v>
      </c>
      <c r="C8" s="81" t="s">
        <v>84</v>
      </c>
      <c r="D8" s="76">
        <v>0</v>
      </c>
      <c r="E8" s="77">
        <v>0</v>
      </c>
      <c r="F8" s="78">
        <f t="shared" si="0"/>
        <v>0</v>
      </c>
      <c r="G8" s="82">
        <v>0.06</v>
      </c>
      <c r="H8" s="79">
        <v>0</v>
      </c>
      <c r="I8" s="80" t="s">
        <v>84</v>
      </c>
    </row>
    <row r="9" spans="1:9" x14ac:dyDescent="0.25">
      <c r="A9" s="111" t="s">
        <v>7</v>
      </c>
      <c r="B9" s="130" t="s">
        <v>84</v>
      </c>
      <c r="C9" s="81" t="s">
        <v>84</v>
      </c>
      <c r="D9" s="76">
        <v>0</v>
      </c>
      <c r="E9" s="77">
        <v>0</v>
      </c>
      <c r="F9" s="78">
        <f t="shared" si="0"/>
        <v>0</v>
      </c>
      <c r="G9" s="82">
        <v>0.06</v>
      </c>
      <c r="H9" s="79">
        <v>0</v>
      </c>
      <c r="I9" s="80" t="s">
        <v>84</v>
      </c>
    </row>
    <row r="10" spans="1:9" x14ac:dyDescent="0.25">
      <c r="A10" s="111" t="s">
        <v>8</v>
      </c>
      <c r="B10" s="130" t="s">
        <v>269</v>
      </c>
      <c r="C10" s="81">
        <v>42564</v>
      </c>
      <c r="D10" s="76">
        <v>0</v>
      </c>
      <c r="E10" s="77">
        <v>0</v>
      </c>
      <c r="F10" s="78">
        <f t="shared" si="0"/>
        <v>281.55660377358487</v>
      </c>
      <c r="G10" s="82">
        <v>0.06</v>
      </c>
      <c r="H10" s="79">
        <v>298.45</v>
      </c>
      <c r="I10" s="131" t="s">
        <v>84</v>
      </c>
    </row>
    <row r="11" spans="1:9" x14ac:dyDescent="0.25">
      <c r="A11" s="111" t="s">
        <v>9</v>
      </c>
      <c r="B11" s="130" t="s">
        <v>84</v>
      </c>
      <c r="C11" s="81" t="s">
        <v>84</v>
      </c>
      <c r="D11" s="76">
        <v>0</v>
      </c>
      <c r="E11" s="77">
        <v>0</v>
      </c>
      <c r="F11" s="78">
        <f t="shared" si="0"/>
        <v>0</v>
      </c>
      <c r="G11" s="82">
        <v>0.06</v>
      </c>
      <c r="H11" s="79">
        <v>0</v>
      </c>
      <c r="I11" s="80" t="s">
        <v>84</v>
      </c>
    </row>
    <row r="12" spans="1:9" x14ac:dyDescent="0.25">
      <c r="A12" s="111" t="s">
        <v>10</v>
      </c>
      <c r="B12" s="130" t="s">
        <v>270</v>
      </c>
      <c r="C12" s="81" t="s">
        <v>84</v>
      </c>
      <c r="D12" s="76">
        <v>282</v>
      </c>
      <c r="E12" s="77">
        <f t="shared" ref="E12" si="1">F12/D12</f>
        <v>0.22792051384985948</v>
      </c>
      <c r="F12" s="78">
        <f t="shared" si="0"/>
        <v>64.273584905660371</v>
      </c>
      <c r="G12" s="82">
        <v>0.06</v>
      </c>
      <c r="H12" s="79">
        <v>68.13</v>
      </c>
      <c r="I12" s="80" t="s">
        <v>84</v>
      </c>
    </row>
    <row r="13" spans="1:9" x14ac:dyDescent="0.25">
      <c r="A13" s="111" t="s">
        <v>11</v>
      </c>
      <c r="B13" s="130" t="s">
        <v>84</v>
      </c>
      <c r="C13" s="81" t="s">
        <v>229</v>
      </c>
      <c r="D13" s="76">
        <v>0</v>
      </c>
      <c r="E13" s="77">
        <v>0</v>
      </c>
      <c r="F13" s="78">
        <f t="shared" si="0"/>
        <v>0</v>
      </c>
      <c r="G13" s="82">
        <v>0.06</v>
      </c>
      <c r="H13" s="79">
        <v>0</v>
      </c>
      <c r="I13" s="80" t="s">
        <v>84</v>
      </c>
    </row>
    <row r="14" spans="1:9" x14ac:dyDescent="0.25">
      <c r="A14" s="111" t="s">
        <v>12</v>
      </c>
      <c r="B14" s="130" t="s">
        <v>84</v>
      </c>
      <c r="C14" s="81" t="s">
        <v>84</v>
      </c>
      <c r="D14" s="76">
        <v>0</v>
      </c>
      <c r="E14" s="77">
        <v>0</v>
      </c>
      <c r="F14" s="78">
        <f t="shared" si="0"/>
        <v>0</v>
      </c>
      <c r="G14" s="82">
        <v>0.06</v>
      </c>
      <c r="H14" s="79">
        <v>0</v>
      </c>
      <c r="I14" s="80" t="s">
        <v>84</v>
      </c>
    </row>
    <row r="15" spans="1:9" x14ac:dyDescent="0.25">
      <c r="A15" s="111" t="s">
        <v>13</v>
      </c>
      <c r="B15" s="130" t="s">
        <v>84</v>
      </c>
      <c r="C15" s="81" t="s">
        <v>84</v>
      </c>
      <c r="D15" s="76">
        <v>0</v>
      </c>
      <c r="E15" s="77">
        <v>0</v>
      </c>
      <c r="F15" s="78">
        <f t="shared" si="0"/>
        <v>0</v>
      </c>
      <c r="G15" s="82">
        <v>0.06</v>
      </c>
      <c r="H15" s="79">
        <v>0</v>
      </c>
      <c r="I15" s="80" t="s">
        <v>84</v>
      </c>
    </row>
    <row r="16" spans="1:9" ht="15.75" thickBot="1" x14ac:dyDescent="0.3">
      <c r="A16" s="318" t="s">
        <v>227</v>
      </c>
      <c r="B16" s="130" t="s">
        <v>271</v>
      </c>
      <c r="C16" s="81">
        <v>42734</v>
      </c>
      <c r="D16" s="76">
        <v>0</v>
      </c>
      <c r="E16" s="77">
        <v>0</v>
      </c>
      <c r="F16" s="78">
        <f t="shared" ref="F16" si="2">H16/1.06</f>
        <v>231.95283018867923</v>
      </c>
      <c r="G16" s="82">
        <v>0.06</v>
      </c>
      <c r="H16" s="79">
        <v>245.87</v>
      </c>
      <c r="I16" s="80" t="s">
        <v>84</v>
      </c>
    </row>
    <row r="17" spans="1:9" ht="15.75" thickBot="1" x14ac:dyDescent="0.3">
      <c r="A17" s="7"/>
      <c r="B17" s="8"/>
      <c r="C17" s="8"/>
      <c r="D17" s="71">
        <f>SUM(D4:D15)</f>
        <v>282</v>
      </c>
      <c r="E17" s="8"/>
      <c r="F17" s="69">
        <f>SUM(F4:F15)</f>
        <v>908.94339622641508</v>
      </c>
      <c r="G17" s="42" t="s">
        <v>22</v>
      </c>
      <c r="H17" s="43">
        <f>SUM(H4:H16)</f>
        <v>1209.3499999999999</v>
      </c>
      <c r="I17" s="9"/>
    </row>
    <row r="18" spans="1:9" ht="15.75" thickTop="1" x14ac:dyDescent="0.25"/>
    <row r="19" spans="1:9" ht="9.9499999999999993" customHeight="1" x14ac:dyDescent="0.25">
      <c r="A19" s="132"/>
      <c r="B19" s="132"/>
      <c r="C19" s="132"/>
      <c r="D19" s="132"/>
      <c r="E19" s="132"/>
      <c r="F19" s="132"/>
      <c r="G19" s="132"/>
      <c r="H19" s="132"/>
      <c r="I19" s="132"/>
    </row>
    <row r="21" spans="1:9" ht="18.75" x14ac:dyDescent="0.3">
      <c r="A21" s="59" t="s">
        <v>170</v>
      </c>
    </row>
    <row r="22" spans="1:9" ht="15.75" thickBot="1" x14ac:dyDescent="0.3"/>
    <row r="23" spans="1:9" ht="15.75" thickBot="1" x14ac:dyDescent="0.3">
      <c r="A23" s="83"/>
      <c r="B23" s="84"/>
      <c r="C23" s="84"/>
      <c r="D23" s="84"/>
      <c r="E23" s="84"/>
      <c r="F23" s="84"/>
      <c r="G23" s="84"/>
      <c r="H23" s="85"/>
    </row>
    <row r="24" spans="1:9" ht="15.75" thickBot="1" x14ac:dyDescent="0.3">
      <c r="A24" s="87" t="s">
        <v>96</v>
      </c>
      <c r="B24" s="72"/>
      <c r="C24" s="72"/>
      <c r="D24" s="128">
        <v>0</v>
      </c>
      <c r="E24" s="72"/>
      <c r="F24" s="72"/>
      <c r="G24" s="72"/>
      <c r="H24" s="88">
        <f>H17</f>
        <v>1209.3499999999999</v>
      </c>
    </row>
    <row r="25" spans="1:9" ht="15.75" thickBot="1" x14ac:dyDescent="0.3">
      <c r="A25" s="87" t="s">
        <v>272</v>
      </c>
      <c r="B25" s="72"/>
      <c r="C25" s="72"/>
      <c r="D25" s="90"/>
      <c r="E25" s="91"/>
      <c r="F25" s="91"/>
      <c r="G25" s="91"/>
      <c r="H25" s="92"/>
    </row>
    <row r="26" spans="1:9" x14ac:dyDescent="0.25">
      <c r="A26" s="87" t="s">
        <v>97</v>
      </c>
      <c r="B26" s="72"/>
      <c r="C26" s="72"/>
      <c r="D26" s="128">
        <v>0</v>
      </c>
      <c r="E26" s="72">
        <v>0</v>
      </c>
      <c r="F26" s="72">
        <f>D26*E26</f>
        <v>0</v>
      </c>
      <c r="G26" s="127">
        <v>0.06</v>
      </c>
      <c r="H26" s="89">
        <f>F26+(F26*G26)</f>
        <v>0</v>
      </c>
    </row>
    <row r="27" spans="1:9" x14ac:dyDescent="0.25">
      <c r="A27" s="87" t="s">
        <v>98</v>
      </c>
      <c r="B27" s="72"/>
      <c r="C27" s="72"/>
      <c r="D27" s="128">
        <v>0</v>
      </c>
      <c r="E27" s="72">
        <v>0</v>
      </c>
      <c r="F27" s="72">
        <f t="shared" ref="F27:F28" si="3">D27*E27</f>
        <v>0</v>
      </c>
      <c r="G27" s="127">
        <v>0.06</v>
      </c>
      <c r="H27" s="89">
        <f t="shared" ref="H27:H28" si="4">F27+(F27*G27)</f>
        <v>0</v>
      </c>
    </row>
    <row r="28" spans="1:9" ht="15.75" thickBot="1" x14ac:dyDescent="0.3">
      <c r="A28" s="87" t="s">
        <v>99</v>
      </c>
      <c r="B28" s="72"/>
      <c r="C28" s="72"/>
      <c r="D28" s="128">
        <v>0</v>
      </c>
      <c r="E28" s="72">
        <v>0</v>
      </c>
      <c r="F28" s="72">
        <f t="shared" si="3"/>
        <v>0</v>
      </c>
      <c r="G28" s="127">
        <v>0.06</v>
      </c>
      <c r="H28" s="89">
        <f t="shared" si="4"/>
        <v>0</v>
      </c>
    </row>
    <row r="29" spans="1:9" ht="15.75" thickBot="1" x14ac:dyDescent="0.3">
      <c r="A29" s="90"/>
      <c r="B29" s="91"/>
      <c r="C29" s="91"/>
      <c r="D29" s="91"/>
      <c r="E29" s="91"/>
      <c r="F29" s="91"/>
      <c r="G29" s="91"/>
      <c r="H29" s="92"/>
    </row>
    <row r="30" spans="1:9" ht="15.75" thickBot="1" x14ac:dyDescent="0.3">
      <c r="A30" s="93" t="s">
        <v>171</v>
      </c>
      <c r="B30" s="86"/>
      <c r="C30" s="86"/>
      <c r="D30" s="86"/>
      <c r="E30" s="86"/>
      <c r="F30" s="86"/>
      <c r="G30" s="94" t="s">
        <v>22</v>
      </c>
      <c r="H30" s="95">
        <f>H24-H26-H27-H28</f>
        <v>1209.3499999999999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3</vt:i4>
      </vt:variant>
    </vt:vector>
  </HeadingPairs>
  <TitlesOfParts>
    <vt:vector size="26" baseType="lpstr">
      <vt:lpstr>Rubriques</vt:lpstr>
      <vt:lpstr>Provisions</vt:lpstr>
      <vt:lpstr>Fonds</vt:lpstr>
      <vt:lpstr>Résumé</vt:lpstr>
      <vt:lpstr>Techem</vt:lpstr>
      <vt:lpstr>Décompte</vt:lpstr>
      <vt:lpstr>R0 Assurances</vt:lpstr>
      <vt:lpstr>R1 Electricité</vt:lpstr>
      <vt:lpstr>R2 Eau</vt:lpstr>
      <vt:lpstr>R3 Asc. contrôle</vt:lpstr>
      <vt:lpstr>R4 Asc. entretien</vt:lpstr>
      <vt:lpstr>R5 Chaudière</vt:lpstr>
      <vt:lpstr>R6 Mazout</vt:lpstr>
      <vt:lpstr>R7 Produits Entretien</vt:lpstr>
      <vt:lpstr>R8 Pts Travaux</vt:lpstr>
      <vt:lpstr>R9 Gros Travaux</vt:lpstr>
      <vt:lpstr>R10 Frais divers</vt:lpstr>
      <vt:lpstr>R11 Frais Gestion</vt:lpstr>
      <vt:lpstr>R12 Frais privat.</vt:lpstr>
      <vt:lpstr>RE Rému Syndic</vt:lpstr>
      <vt:lpstr>D01 Millièmes</vt:lpstr>
      <vt:lpstr>D02 Clés</vt:lpstr>
      <vt:lpstr>D03 Travaux</vt:lpstr>
      <vt:lpstr>Fonds!Zone_d_impression</vt:lpstr>
      <vt:lpstr>Provisions!Zone_d_impression</vt:lpstr>
      <vt:lpstr>Rubriques!Zone_d_impression</vt:lpstr>
    </vt:vector>
  </TitlesOfParts>
  <Company>DavidElec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Devondel</dc:creator>
  <cp:lastModifiedBy>DEVONDEL David</cp:lastModifiedBy>
  <cp:lastPrinted>2013-02-24T15:37:36Z</cp:lastPrinted>
  <dcterms:created xsi:type="dcterms:W3CDTF">2012-08-26T07:17:48Z</dcterms:created>
  <dcterms:modified xsi:type="dcterms:W3CDTF">2017-02-03T13:28:29Z</dcterms:modified>
</cp:coreProperties>
</file>